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15" windowWidth="23235" windowHeight="9465" activeTab="3"/>
  </bookViews>
  <sheets>
    <sheet name="Enero" sheetId="1" r:id="rId1"/>
    <sheet name="Febrero" sheetId="2" r:id="rId2"/>
    <sheet name="Marzo" sheetId="3" r:id="rId3"/>
    <sheet name="RDOACUM" sheetId="4" r:id="rId4"/>
  </sheets>
  <externalReferences>
    <externalReference r:id="rId5"/>
    <externalReference r:id="rId6"/>
    <externalReference r:id="rId7"/>
  </externalReferences>
  <definedNames>
    <definedName name="_xlnm.Print_Area" localSheetId="0">Enero!$A$1:$H$61</definedName>
    <definedName name="_xlnm.Print_Area" localSheetId="1">Febrero!$A$1:$H$61</definedName>
    <definedName name="_xlnm.Print_Area" localSheetId="2">Marzo!$A$1:$H$61</definedName>
    <definedName name="_xlnm.Print_Area" localSheetId="3">RDOACUM!$A$1:$K$60</definedName>
  </definedNames>
  <calcPr calcId="145621"/>
</workbook>
</file>

<file path=xl/calcChain.xml><?xml version="1.0" encoding="utf-8"?>
<calcChain xmlns="http://schemas.openxmlformats.org/spreadsheetml/2006/main">
  <c r="H56" i="4" l="1"/>
  <c r="F56" i="4"/>
  <c r="D56" i="4"/>
  <c r="H55" i="4"/>
  <c r="F55" i="4"/>
  <c r="D55" i="4"/>
  <c r="H54" i="4"/>
  <c r="F54" i="4"/>
  <c r="D54" i="4"/>
  <c r="H53" i="4"/>
  <c r="F53" i="4"/>
  <c r="D53" i="4"/>
  <c r="H52" i="4"/>
  <c r="F52" i="4"/>
  <c r="D52" i="4"/>
  <c r="H51" i="4"/>
  <c r="H57" i="4" s="1"/>
  <c r="F51" i="4"/>
  <c r="F57" i="4" s="1"/>
  <c r="D51" i="4"/>
  <c r="H46" i="4"/>
  <c r="F46" i="4"/>
  <c r="D46" i="4"/>
  <c r="H45" i="4"/>
  <c r="F45" i="4"/>
  <c r="D45" i="4"/>
  <c r="H44" i="4"/>
  <c r="F44" i="4"/>
  <c r="D44" i="4"/>
  <c r="H43" i="4"/>
  <c r="F43" i="4"/>
  <c r="D43" i="4"/>
  <c r="H42" i="4"/>
  <c r="F42" i="4"/>
  <c r="D42" i="4"/>
  <c r="H41" i="4"/>
  <c r="F41" i="4"/>
  <c r="D41" i="4"/>
  <c r="H40" i="4"/>
  <c r="F40" i="4"/>
  <c r="D40" i="4"/>
  <c r="H39" i="4"/>
  <c r="H47" i="4" s="1"/>
  <c r="F39" i="4"/>
  <c r="F47" i="4" s="1"/>
  <c r="D39" i="4"/>
  <c r="H37" i="4"/>
  <c r="F37" i="4"/>
  <c r="D37" i="4"/>
  <c r="H36" i="4"/>
  <c r="F36" i="4"/>
  <c r="D36" i="4"/>
  <c r="H35" i="4"/>
  <c r="F35" i="4"/>
  <c r="D35" i="4"/>
  <c r="H34" i="4"/>
  <c r="F34" i="4"/>
  <c r="D34" i="4"/>
  <c r="H33" i="4"/>
  <c r="F33" i="4"/>
  <c r="F38" i="4" s="1"/>
  <c r="D33" i="4"/>
  <c r="H29" i="4"/>
  <c r="F29" i="4"/>
  <c r="D29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H19" i="4"/>
  <c r="F19" i="4"/>
  <c r="D19" i="4"/>
  <c r="H18" i="4"/>
  <c r="F18" i="4"/>
  <c r="D18" i="4"/>
  <c r="H17" i="4"/>
  <c r="F17" i="4"/>
  <c r="D17" i="4"/>
  <c r="H16" i="4"/>
  <c r="F16" i="4"/>
  <c r="D16" i="4"/>
  <c r="H15" i="4"/>
  <c r="H25" i="4" s="1"/>
  <c r="F15" i="4"/>
  <c r="F25" i="4" s="1"/>
  <c r="D15" i="4"/>
  <c r="H13" i="4"/>
  <c r="F13" i="4"/>
  <c r="D13" i="4"/>
  <c r="H12" i="4"/>
  <c r="F12" i="4"/>
  <c r="D12" i="4"/>
  <c r="H11" i="4"/>
  <c r="F11" i="4"/>
  <c r="D11" i="4"/>
  <c r="H10" i="4"/>
  <c r="F10" i="4"/>
  <c r="D10" i="4"/>
  <c r="H8" i="4"/>
  <c r="F8" i="4"/>
  <c r="D8" i="4"/>
  <c r="H7" i="4"/>
  <c r="F7" i="4"/>
  <c r="D7" i="4"/>
  <c r="H6" i="4"/>
  <c r="F6" i="4"/>
  <c r="D6" i="4"/>
  <c r="E58" i="3"/>
  <c r="E60" i="3" s="1"/>
  <c r="G57" i="3"/>
  <c r="G56" i="3"/>
  <c r="G55" i="3"/>
  <c r="G54" i="3"/>
  <c r="G53" i="3"/>
  <c r="G52" i="3"/>
  <c r="E48" i="3"/>
  <c r="G47" i="3"/>
  <c r="G46" i="3"/>
  <c r="G45" i="3"/>
  <c r="G44" i="3"/>
  <c r="G43" i="3"/>
  <c r="G42" i="3"/>
  <c r="G41" i="3"/>
  <c r="G40" i="3"/>
  <c r="E39" i="3"/>
  <c r="E49" i="3" s="1"/>
  <c r="G38" i="3"/>
  <c r="G37" i="3"/>
  <c r="G36" i="3"/>
  <c r="G35" i="3"/>
  <c r="G34" i="3"/>
  <c r="G29" i="3"/>
  <c r="E25" i="3"/>
  <c r="G24" i="3"/>
  <c r="G23" i="3"/>
  <c r="G22" i="3"/>
  <c r="G21" i="3"/>
  <c r="G20" i="3"/>
  <c r="G19" i="3"/>
  <c r="G18" i="3"/>
  <c r="G17" i="3"/>
  <c r="G16" i="3"/>
  <c r="G15" i="3"/>
  <c r="E13" i="3"/>
  <c r="G13" i="3" s="1"/>
  <c r="G12" i="3"/>
  <c r="G11" i="3"/>
  <c r="G10" i="3"/>
  <c r="E9" i="3"/>
  <c r="G8" i="3"/>
  <c r="G7" i="3"/>
  <c r="G6" i="3"/>
  <c r="G9" i="3" s="1"/>
  <c r="G25" i="3" l="1"/>
  <c r="G39" i="3"/>
  <c r="G49" i="3" s="1"/>
  <c r="G48" i="3"/>
  <c r="G58" i="3"/>
  <c r="J11" i="4"/>
  <c r="J13" i="4"/>
  <c r="J16" i="4"/>
  <c r="J17" i="4"/>
  <c r="J19" i="4"/>
  <c r="J20" i="4"/>
  <c r="J22" i="4"/>
  <c r="J33" i="4"/>
  <c r="J35" i="4"/>
  <c r="J36" i="4"/>
  <c r="J39" i="4"/>
  <c r="J41" i="4"/>
  <c r="J42" i="4"/>
  <c r="J44" i="4"/>
  <c r="J45" i="4"/>
  <c r="J52" i="4"/>
  <c r="J53" i="4"/>
  <c r="J54" i="4"/>
  <c r="J55" i="4"/>
  <c r="J56" i="4"/>
  <c r="J7" i="4"/>
  <c r="J23" i="4"/>
  <c r="H38" i="4"/>
  <c r="H48" i="4" s="1"/>
  <c r="J6" i="4"/>
  <c r="D9" i="4"/>
  <c r="H14" i="4"/>
  <c r="H27" i="4" s="1"/>
  <c r="H9" i="4"/>
  <c r="J8" i="4"/>
  <c r="F9" i="4"/>
  <c r="J10" i="4"/>
  <c r="D14" i="4"/>
  <c r="F14" i="4"/>
  <c r="J12" i="4"/>
  <c r="F27" i="4"/>
  <c r="G17" i="4" s="1"/>
  <c r="F48" i="4"/>
  <c r="D25" i="4"/>
  <c r="D27" i="4" s="1"/>
  <c r="E6" i="4" s="1"/>
  <c r="D38" i="4"/>
  <c r="D47" i="4"/>
  <c r="G15" i="4"/>
  <c r="J15" i="4"/>
  <c r="J18" i="4"/>
  <c r="J21" i="4"/>
  <c r="J24" i="4"/>
  <c r="J29" i="4"/>
  <c r="J34" i="4"/>
  <c r="J37" i="4"/>
  <c r="J40" i="4"/>
  <c r="J43" i="4"/>
  <c r="J46" i="4"/>
  <c r="J51" i="4"/>
  <c r="D57" i="4"/>
  <c r="G14" i="3"/>
  <c r="G27" i="3" s="1"/>
  <c r="F49" i="3"/>
  <c r="F48" i="3"/>
  <c r="F57" i="3"/>
  <c r="F56" i="3"/>
  <c r="F55" i="3"/>
  <c r="F54" i="3"/>
  <c r="F53" i="3"/>
  <c r="F58" i="3" s="1"/>
  <c r="F52" i="3"/>
  <c r="F38" i="3"/>
  <c r="F37" i="3"/>
  <c r="F36" i="3"/>
  <c r="F35" i="3"/>
  <c r="F34" i="3"/>
  <c r="F60" i="3"/>
  <c r="F47" i="3"/>
  <c r="F46" i="3"/>
  <c r="F45" i="3"/>
  <c r="F44" i="3"/>
  <c r="F43" i="3"/>
  <c r="F42" i="3"/>
  <c r="F41" i="3"/>
  <c r="F40" i="3"/>
  <c r="F39" i="3"/>
  <c r="E14" i="3"/>
  <c r="H24" i="3" l="1"/>
  <c r="H9" i="3"/>
  <c r="H23" i="3"/>
  <c r="H6" i="3"/>
  <c r="H13" i="3"/>
  <c r="H15" i="3"/>
  <c r="G23" i="4"/>
  <c r="I7" i="4"/>
  <c r="I22" i="4"/>
  <c r="I19" i="4"/>
  <c r="F58" i="4"/>
  <c r="G48" i="4"/>
  <c r="E29" i="4"/>
  <c r="I6" i="4"/>
  <c r="J14" i="4"/>
  <c r="I10" i="4"/>
  <c r="I11" i="4"/>
  <c r="J57" i="4"/>
  <c r="D48" i="4"/>
  <c r="E22" i="4"/>
  <c r="E19" i="4"/>
  <c r="E16" i="4"/>
  <c r="D31" i="4"/>
  <c r="E23" i="4"/>
  <c r="E20" i="4"/>
  <c r="E17" i="4"/>
  <c r="E11" i="4"/>
  <c r="E10" i="4"/>
  <c r="E7" i="4"/>
  <c r="I16" i="4"/>
  <c r="F31" i="4"/>
  <c r="G29" i="4"/>
  <c r="G24" i="4"/>
  <c r="G21" i="4"/>
  <c r="G18" i="4"/>
  <c r="G22" i="4"/>
  <c r="G19" i="4"/>
  <c r="G16" i="4"/>
  <c r="G10" i="4"/>
  <c r="G13" i="4"/>
  <c r="G6" i="4"/>
  <c r="E24" i="4"/>
  <c r="E21" i="4"/>
  <c r="E18" i="4"/>
  <c r="E15" i="4"/>
  <c r="G11" i="4"/>
  <c r="I13" i="4"/>
  <c r="E12" i="4"/>
  <c r="G12" i="4"/>
  <c r="E8" i="4"/>
  <c r="J25" i="4"/>
  <c r="H58" i="4"/>
  <c r="I48" i="4" s="1"/>
  <c r="H31" i="4"/>
  <c r="I23" i="4"/>
  <c r="I20" i="4"/>
  <c r="I17" i="4"/>
  <c r="I29" i="4"/>
  <c r="I24" i="4"/>
  <c r="I21" i="4"/>
  <c r="I18" i="4"/>
  <c r="I15" i="4"/>
  <c r="I12" i="4"/>
  <c r="I8" i="4"/>
  <c r="G20" i="4"/>
  <c r="J47" i="4"/>
  <c r="J38" i="4"/>
  <c r="E13" i="4"/>
  <c r="J9" i="4"/>
  <c r="G7" i="4"/>
  <c r="G8" i="4"/>
  <c r="H12" i="3"/>
  <c r="H11" i="3"/>
  <c r="H10" i="3"/>
  <c r="G31" i="3"/>
  <c r="H29" i="3"/>
  <c r="H19" i="3"/>
  <c r="H20" i="3"/>
  <c r="H14" i="3"/>
  <c r="G60" i="3"/>
  <c r="H21" i="3"/>
  <c r="H16" i="3"/>
  <c r="E27" i="3"/>
  <c r="H17" i="3"/>
  <c r="H7" i="3"/>
  <c r="H18" i="3"/>
  <c r="H22" i="3"/>
  <c r="H8" i="3"/>
  <c r="H25" i="3" l="1"/>
  <c r="H27" i="3" s="1"/>
  <c r="E25" i="4"/>
  <c r="G14" i="4"/>
  <c r="J27" i="4"/>
  <c r="K8" i="4" s="1"/>
  <c r="G25" i="4"/>
  <c r="E9" i="4"/>
  <c r="J31" i="4"/>
  <c r="K17" i="4"/>
  <c r="K20" i="4"/>
  <c r="K13" i="4"/>
  <c r="K11" i="4"/>
  <c r="K19" i="4"/>
  <c r="K22" i="4"/>
  <c r="I25" i="4"/>
  <c r="F59" i="4"/>
  <c r="G31" i="4"/>
  <c r="E14" i="4"/>
  <c r="E27" i="4" s="1"/>
  <c r="K29" i="4"/>
  <c r="J48" i="4"/>
  <c r="I53" i="4"/>
  <c r="I45" i="4"/>
  <c r="I42" i="4"/>
  <c r="I39" i="4"/>
  <c r="I36" i="4"/>
  <c r="I33" i="4"/>
  <c r="I35" i="4"/>
  <c r="I43" i="4"/>
  <c r="I52" i="4"/>
  <c r="I56" i="4"/>
  <c r="I38" i="4"/>
  <c r="I37" i="4"/>
  <c r="I40" i="4"/>
  <c r="I44" i="4"/>
  <c r="I54" i="4"/>
  <c r="I34" i="4"/>
  <c r="I47" i="4"/>
  <c r="I41" i="4"/>
  <c r="I46" i="4"/>
  <c r="I55" i="4"/>
  <c r="I51" i="4"/>
  <c r="K15" i="4"/>
  <c r="D58" i="4"/>
  <c r="E48" i="4" s="1"/>
  <c r="K6" i="4"/>
  <c r="I31" i="4"/>
  <c r="H59" i="4"/>
  <c r="K24" i="4"/>
  <c r="G9" i="4"/>
  <c r="E31" i="4"/>
  <c r="K18" i="4"/>
  <c r="I14" i="4"/>
  <c r="I9" i="4"/>
  <c r="G53" i="4"/>
  <c r="G51" i="4"/>
  <c r="G46" i="4"/>
  <c r="G43" i="4"/>
  <c r="G40" i="4"/>
  <c r="G37" i="4"/>
  <c r="G34" i="4"/>
  <c r="G35" i="4"/>
  <c r="G47" i="4"/>
  <c r="G44" i="4"/>
  <c r="G54" i="4"/>
  <c r="G33" i="4"/>
  <c r="G36" i="4"/>
  <c r="G41" i="4"/>
  <c r="G45" i="4"/>
  <c r="G55" i="4"/>
  <c r="G39" i="4"/>
  <c r="G38" i="4"/>
  <c r="G42" i="4"/>
  <c r="G52" i="4"/>
  <c r="G56" i="4"/>
  <c r="K21" i="4"/>
  <c r="F24" i="3"/>
  <c r="F23" i="3"/>
  <c r="F22" i="3"/>
  <c r="F21" i="3"/>
  <c r="F20" i="3"/>
  <c r="F19" i="3"/>
  <c r="F18" i="3"/>
  <c r="F17" i="3"/>
  <c r="F16" i="3"/>
  <c r="F15" i="3"/>
  <c r="F8" i="3"/>
  <c r="F7" i="3"/>
  <c r="F6" i="3"/>
  <c r="F12" i="3"/>
  <c r="F10" i="3"/>
  <c r="E31" i="3"/>
  <c r="F29" i="3"/>
  <c r="F9" i="3"/>
  <c r="F11" i="3"/>
  <c r="F13" i="3"/>
  <c r="F14" i="3"/>
  <c r="H60" i="3"/>
  <c r="H37" i="3"/>
  <c r="H55" i="3"/>
  <c r="H41" i="3"/>
  <c r="H53" i="3"/>
  <c r="H48" i="3"/>
  <c r="H36" i="3"/>
  <c r="H45" i="3"/>
  <c r="H57" i="3"/>
  <c r="H52" i="3"/>
  <c r="H39" i="3"/>
  <c r="H43" i="3"/>
  <c r="H35" i="3"/>
  <c r="H44" i="3"/>
  <c r="H56" i="3"/>
  <c r="H40" i="3"/>
  <c r="H46" i="3"/>
  <c r="H38" i="3"/>
  <c r="H47" i="3"/>
  <c r="H42" i="3"/>
  <c r="H54" i="3"/>
  <c r="H34" i="3"/>
  <c r="H49" i="3"/>
  <c r="G61" i="3"/>
  <c r="H31" i="3"/>
  <c r="H58" i="3" l="1"/>
  <c r="G27" i="4"/>
  <c r="K10" i="4"/>
  <c r="K12" i="4"/>
  <c r="K16" i="4"/>
  <c r="K23" i="4"/>
  <c r="K7" i="4"/>
  <c r="K9" i="4" s="1"/>
  <c r="I57" i="4"/>
  <c r="I58" i="4" s="1"/>
  <c r="K25" i="4"/>
  <c r="E54" i="4"/>
  <c r="E55" i="4"/>
  <c r="E52" i="4"/>
  <c r="E44" i="4"/>
  <c r="E41" i="4"/>
  <c r="E35" i="4"/>
  <c r="E33" i="4"/>
  <c r="E51" i="4"/>
  <c r="E45" i="4"/>
  <c r="E53" i="4"/>
  <c r="E39" i="4"/>
  <c r="E56" i="4"/>
  <c r="E34" i="4"/>
  <c r="E37" i="4"/>
  <c r="E40" i="4"/>
  <c r="E43" i="4"/>
  <c r="E46" i="4"/>
  <c r="E36" i="4"/>
  <c r="E42" i="4"/>
  <c r="E38" i="4"/>
  <c r="E47" i="4"/>
  <c r="K31" i="4"/>
  <c r="G57" i="4"/>
  <c r="G58" i="4" s="1"/>
  <c r="D59" i="4"/>
  <c r="J58" i="4"/>
  <c r="J59" i="4" s="1"/>
  <c r="K48" i="4"/>
  <c r="I27" i="4"/>
  <c r="F31" i="3"/>
  <c r="E61" i="3"/>
  <c r="F25" i="3"/>
  <c r="F27" i="3" s="1"/>
  <c r="K14" i="4" l="1"/>
  <c r="K27" i="4" s="1"/>
  <c r="K35" i="4"/>
  <c r="K41" i="4"/>
  <c r="K44" i="4"/>
  <c r="K54" i="4"/>
  <c r="K33" i="4"/>
  <c r="K36" i="4"/>
  <c r="K39" i="4"/>
  <c r="K42" i="4"/>
  <c r="K45" i="4"/>
  <c r="K52" i="4"/>
  <c r="K55" i="4"/>
  <c r="K53" i="4"/>
  <c r="K56" i="4"/>
  <c r="K43" i="4"/>
  <c r="K40" i="4"/>
  <c r="K46" i="4"/>
  <c r="K34" i="4"/>
  <c r="K51" i="4"/>
  <c r="K37" i="4"/>
  <c r="K38" i="4"/>
  <c r="K47" i="4"/>
  <c r="E57" i="4"/>
  <c r="E58" i="4" s="1"/>
  <c r="K57" i="4" l="1"/>
  <c r="K58" i="4" s="1"/>
  <c r="E58" i="2"/>
  <c r="G57" i="2"/>
  <c r="G56" i="2"/>
  <c r="G55" i="2"/>
  <c r="G54" i="2"/>
  <c r="G53" i="2"/>
  <c r="G52" i="2"/>
  <c r="E48" i="2"/>
  <c r="G47" i="2"/>
  <c r="G46" i="2"/>
  <c r="G45" i="2"/>
  <c r="G44" i="2"/>
  <c r="G43" i="2"/>
  <c r="G42" i="2"/>
  <c r="G41" i="2"/>
  <c r="G40" i="2"/>
  <c r="E38" i="2"/>
  <c r="G37" i="2"/>
  <c r="G36" i="2"/>
  <c r="G35" i="2"/>
  <c r="G34" i="2"/>
  <c r="E34" i="2"/>
  <c r="E39" i="2" s="1"/>
  <c r="G29" i="2"/>
  <c r="E25" i="2"/>
  <c r="G24" i="2"/>
  <c r="G23" i="2"/>
  <c r="G22" i="2"/>
  <c r="G21" i="2"/>
  <c r="G20" i="2"/>
  <c r="G19" i="2"/>
  <c r="G18" i="2"/>
  <c r="G17" i="2"/>
  <c r="G16" i="2"/>
  <c r="G15" i="2"/>
  <c r="E13" i="2"/>
  <c r="E14" i="2" s="1"/>
  <c r="G12" i="2"/>
  <c r="G11" i="2"/>
  <c r="G10" i="2"/>
  <c r="E9" i="2"/>
  <c r="G8" i="2"/>
  <c r="G7" i="2"/>
  <c r="G6" i="2"/>
  <c r="G25" i="2" l="1"/>
  <c r="G48" i="2"/>
  <c r="G58" i="2"/>
  <c r="G9" i="2"/>
  <c r="E27" i="2"/>
  <c r="F14" i="2" s="1"/>
  <c r="E49" i="2"/>
  <c r="E60" i="2" s="1"/>
  <c r="G13" i="2"/>
  <c r="G38" i="2"/>
  <c r="F13" i="2"/>
  <c r="F57" i="2" l="1"/>
  <c r="F56" i="2"/>
  <c r="F55" i="2"/>
  <c r="F54" i="2"/>
  <c r="F53" i="2"/>
  <c r="F58" i="2" s="1"/>
  <c r="F52" i="2"/>
  <c r="F60" i="2"/>
  <c r="F37" i="2"/>
  <c r="F36" i="2"/>
  <c r="F35" i="2"/>
  <c r="F34" i="2"/>
  <c r="F47" i="2"/>
  <c r="F46" i="2"/>
  <c r="F45" i="2"/>
  <c r="F44" i="2"/>
  <c r="F43" i="2"/>
  <c r="F42" i="2"/>
  <c r="F41" i="2"/>
  <c r="F40" i="2"/>
  <c r="F38" i="2"/>
  <c r="F48" i="2"/>
  <c r="F39" i="2"/>
  <c r="F49" i="2"/>
  <c r="E31" i="2"/>
  <c r="F29" i="2"/>
  <c r="F10" i="2"/>
  <c r="F11" i="2"/>
  <c r="F24" i="2"/>
  <c r="F23" i="2"/>
  <c r="F22" i="2"/>
  <c r="F21" i="2"/>
  <c r="F20" i="2"/>
  <c r="F19" i="2"/>
  <c r="F18" i="2"/>
  <c r="F17" i="2"/>
  <c r="F16" i="2"/>
  <c r="F15" i="2"/>
  <c r="F25" i="2" s="1"/>
  <c r="F27" i="2" s="1"/>
  <c r="F8" i="2"/>
  <c r="F7" i="2"/>
  <c r="F6" i="2"/>
  <c r="F12" i="2"/>
  <c r="F9" i="2"/>
  <c r="G39" i="2"/>
  <c r="G14" i="2"/>
  <c r="G49" i="2" l="1"/>
  <c r="G27" i="2"/>
  <c r="H14" i="2" s="1"/>
  <c r="E61" i="2"/>
  <c r="F31" i="2"/>
  <c r="G60" i="2" l="1"/>
  <c r="G31" i="2"/>
  <c r="H29" i="2"/>
  <c r="H12" i="2"/>
  <c r="H11" i="2"/>
  <c r="H10" i="2"/>
  <c r="H7" i="2"/>
  <c r="H21" i="2"/>
  <c r="H9" i="2"/>
  <c r="H22" i="2"/>
  <c r="H17" i="2"/>
  <c r="H15" i="2"/>
  <c r="H8" i="2"/>
  <c r="H24" i="2"/>
  <c r="H16" i="2"/>
  <c r="H20" i="2"/>
  <c r="H6" i="2"/>
  <c r="H18" i="2"/>
  <c r="H19" i="2"/>
  <c r="H23" i="2"/>
  <c r="H13" i="2"/>
  <c r="G61" i="2" l="1"/>
  <c r="H31" i="2"/>
  <c r="H57" i="2"/>
  <c r="H56" i="2"/>
  <c r="H60" i="2"/>
  <c r="H41" i="2"/>
  <c r="H53" i="2"/>
  <c r="H35" i="2"/>
  <c r="H45" i="2"/>
  <c r="H36" i="2"/>
  <c r="H52" i="2"/>
  <c r="H44" i="2"/>
  <c r="H43" i="2"/>
  <c r="H55" i="2"/>
  <c r="H34" i="2"/>
  <c r="H40" i="2"/>
  <c r="H48" i="2"/>
  <c r="H37" i="2"/>
  <c r="H47" i="2"/>
  <c r="H42" i="2"/>
  <c r="H54" i="2"/>
  <c r="H46" i="2"/>
  <c r="H38" i="2"/>
  <c r="H39" i="2"/>
  <c r="H25" i="2"/>
  <c r="H27" i="2" s="1"/>
  <c r="H49" i="2"/>
  <c r="H58" i="2" l="1"/>
  <c r="G58" i="1" l="1"/>
  <c r="E58" i="1"/>
  <c r="E60" i="1" s="1"/>
  <c r="G57" i="1"/>
  <c r="G56" i="1"/>
  <c r="G55" i="1"/>
  <c r="G54" i="1"/>
  <c r="G53" i="1"/>
  <c r="G52" i="1"/>
  <c r="E49" i="1"/>
  <c r="E48" i="1"/>
  <c r="G47" i="1"/>
  <c r="G46" i="1"/>
  <c r="G45" i="1"/>
  <c r="G44" i="1"/>
  <c r="G43" i="1"/>
  <c r="G42" i="1"/>
  <c r="G41" i="1"/>
  <c r="G40" i="1"/>
  <c r="G48" i="1" s="1"/>
  <c r="G39" i="1"/>
  <c r="E39" i="1"/>
  <c r="F39" i="1" s="1"/>
  <c r="G38" i="1"/>
  <c r="G37" i="1"/>
  <c r="G36" i="1"/>
  <c r="G35" i="1"/>
  <c r="G34" i="1"/>
  <c r="G29" i="1"/>
  <c r="G25" i="1"/>
  <c r="E25" i="1"/>
  <c r="E27" i="1" s="1"/>
  <c r="G24" i="1"/>
  <c r="G23" i="1"/>
  <c r="G22" i="1"/>
  <c r="G21" i="1"/>
  <c r="G20" i="1"/>
  <c r="G19" i="1"/>
  <c r="G18" i="1"/>
  <c r="G17" i="1"/>
  <c r="G16" i="1"/>
  <c r="G15" i="1"/>
  <c r="E14" i="1"/>
  <c r="G13" i="1"/>
  <c r="E13" i="1"/>
  <c r="G12" i="1"/>
  <c r="G11" i="1"/>
  <c r="E11" i="1"/>
  <c r="F11" i="1" s="1"/>
  <c r="G10" i="1"/>
  <c r="G14" i="1" s="1"/>
  <c r="E9" i="1"/>
  <c r="F9" i="1" s="1"/>
  <c r="G8" i="1"/>
  <c r="G7" i="1"/>
  <c r="G6" i="1"/>
  <c r="G9" i="1" s="1"/>
  <c r="F57" i="1" l="1"/>
  <c r="F56" i="1"/>
  <c r="F55" i="1"/>
  <c r="F54" i="1"/>
  <c r="F53" i="1"/>
  <c r="F52" i="1"/>
  <c r="F38" i="1"/>
  <c r="F37" i="1"/>
  <c r="F36" i="1"/>
  <c r="F35" i="1"/>
  <c r="F34" i="1"/>
  <c r="F48" i="1"/>
  <c r="F47" i="1"/>
  <c r="F46" i="1"/>
  <c r="F45" i="1"/>
  <c r="F44" i="1"/>
  <c r="F43" i="1"/>
  <c r="F42" i="1"/>
  <c r="F41" i="1"/>
  <c r="F40" i="1"/>
  <c r="F60" i="1"/>
  <c r="F24" i="1"/>
  <c r="F23" i="1"/>
  <c r="F22" i="1"/>
  <c r="F21" i="1"/>
  <c r="F20" i="1"/>
  <c r="F19" i="1"/>
  <c r="F18" i="1"/>
  <c r="F17" i="1"/>
  <c r="F16" i="1"/>
  <c r="F15" i="1"/>
  <c r="F10" i="1"/>
  <c r="E31" i="1"/>
  <c r="F13" i="1"/>
  <c r="F12" i="1"/>
  <c r="F29" i="1"/>
  <c r="F8" i="1"/>
  <c r="F7" i="1"/>
  <c r="F6" i="1"/>
  <c r="F14" i="1"/>
  <c r="G27" i="1"/>
  <c r="F49" i="1"/>
  <c r="H13" i="1"/>
  <c r="G49" i="1"/>
  <c r="H24" i="1" l="1"/>
  <c r="H23" i="1"/>
  <c r="H22" i="1"/>
  <c r="H21" i="1"/>
  <c r="H19" i="1"/>
  <c r="H18" i="1"/>
  <c r="H16" i="1"/>
  <c r="H10" i="1"/>
  <c r="G31" i="1"/>
  <c r="H20" i="1"/>
  <c r="H17" i="1"/>
  <c r="H15" i="1"/>
  <c r="H14" i="1"/>
  <c r="H29" i="1"/>
  <c r="G60" i="1"/>
  <c r="H12" i="1"/>
  <c r="F31" i="1"/>
  <c r="E61" i="1"/>
  <c r="H11" i="1"/>
  <c r="H6" i="1"/>
  <c r="H9" i="1"/>
  <c r="H7" i="1"/>
  <c r="F25" i="1"/>
  <c r="F27" i="1" s="1"/>
  <c r="F58" i="1"/>
  <c r="H8" i="1"/>
  <c r="H25" i="1" l="1"/>
  <c r="H27" i="1" s="1"/>
  <c r="G61" i="1"/>
  <c r="H31" i="1"/>
  <c r="H54" i="1"/>
  <c r="H36" i="1"/>
  <c r="H34" i="1"/>
  <c r="H60" i="1"/>
  <c r="H57" i="1"/>
  <c r="H56" i="1"/>
  <c r="H55" i="1"/>
  <c r="H53" i="1"/>
  <c r="H58" i="1" s="1"/>
  <c r="H52" i="1"/>
  <c r="H38" i="1"/>
  <c r="H37" i="1"/>
  <c r="H35" i="1"/>
  <c r="H44" i="1"/>
  <c r="H43" i="1"/>
  <c r="H42" i="1"/>
  <c r="H41" i="1"/>
  <c r="H48" i="1"/>
  <c r="H39" i="1"/>
  <c r="H40" i="1"/>
  <c r="H47" i="1"/>
  <c r="H46" i="1"/>
  <c r="H45" i="1"/>
  <c r="H49" i="1"/>
</calcChain>
</file>

<file path=xl/sharedStrings.xml><?xml version="1.0" encoding="utf-8"?>
<sst xmlns="http://schemas.openxmlformats.org/spreadsheetml/2006/main" count="239" uniqueCount="60">
  <si>
    <t>UNIVERSIDAD AUTONOMA DE CHIHUAHUA</t>
  </si>
  <si>
    <t>ESTADO DE RESULTADOS POR FONDOS DEL 1o. AL 31 DE ENERO DE 2012</t>
  </si>
  <si>
    <t>CONCEPTO</t>
  </si>
  <si>
    <t>ENERO</t>
  </si>
  <si>
    <t>%</t>
  </si>
  <si>
    <t>ACUMULADO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</si>
  <si>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</si>
  <si>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</si>
  <si>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</si>
  <si>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</si>
  <si>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</si>
  <si>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</si>
  <si>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</si>
  <si>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</si>
  <si>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</si>
  <si>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</si>
  <si>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</si>
  <si>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</si>
  <si>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</t>
  </si>
  <si>
    <t>Servicios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</si>
  <si>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</si>
  <si>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</si>
  <si>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</si>
  <si>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</si>
  <si>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</si>
  <si>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</si>
  <si>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</si>
  <si>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</si>
  <si>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 xml:space="preserve">BECAS   Y   CONDONACIONES </t>
  </si>
  <si>
    <t>I N G R E S O S   N E T O S</t>
  </si>
  <si>
    <t>E  G  R  E  S  O  S:</t>
  </si>
  <si>
    <t>FONDO GENÉRICO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</si>
  <si>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</si>
  <si>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</si>
  <si>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</si>
  <si>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</si>
  <si>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</si>
  <si>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</si>
  <si>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</si>
  <si>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</si>
  <si>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</si>
  <si>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</si>
  <si>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</si>
  <si>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</si>
  <si>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</si>
  <si>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</si>
  <si>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</si>
  <si>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TOTAL EGRESOS FONDO GENÉRICO</t>
  </si>
  <si>
    <t>FONDOS ESPECÍFICOS</t>
  </si>
  <si>
    <t>Becas Económicas</t>
  </si>
  <si>
    <t>SUMA GASTOS OPERACIÓN FONDO ESP.</t>
  </si>
  <si>
    <t>T O T A L    E G R E S O S</t>
  </si>
  <si>
    <t xml:space="preserve"> REMANENTE</t>
  </si>
  <si>
    <t>ESTADO DE RESULTADOS POR FONDOS DEL 1o. AL 29 DE FEBRERO DE 2012</t>
  </si>
  <si>
    <t>FEBRERO</t>
  </si>
  <si>
    <t>ESTADO DE RESULTADOS POR FONDOS DEL 1o. AL 31 DE MARZO DE 2012</t>
  </si>
  <si>
    <t>MARZO</t>
  </si>
  <si>
    <t>ESTADO DE RESULTADOS POR FONDOS DEL EJERCICIO   2 0 1 2</t>
  </si>
  <si>
    <t>Becas</t>
  </si>
  <si>
    <t>REMANENTE 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</si>
</sst>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_(* #,##0.00_);_(* \(#,##0.00\);_(* &quot;-&quot;??_);_(@_)"/>
    <numFmt numFmtId="168" formatCode="_(&quot;N$&quot;* #,##0.00_);_(&quot;N$&quot;* \(#,##0.00\);_(&quot;N$&quot;* &quot;-&quot;??_);_(@_)"/>
    <numFmt numFmtId="169" formatCode="_(&quot;$&quot;* #,##0.00_);_(&quot;$&quot;* \(#,##0.00\);_(&quot;$&quot;* &quot;-&quot;??_);_(@_)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31"/>
      <name val="Arial"/>
      <family val="2"/>
    </font>
    <font>
      <b/>
      <sz val="10"/>
      <color indexed="8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name val="TT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 applyFont="0" applyFill="0" applyBorder="0" applyAlignment="0" applyProtection="0"/>
  </cellStyleXfs>
  <cellXfs count="130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164" fontId="4" fillId="0" borderId="7" xfId="2" applyNumberFormat="1" applyFont="1" applyBorder="1"/>
    <xf numFmtId="2" fontId="4" fillId="0" borderId="8" xfId="0" applyNumberFormat="1" applyFont="1" applyBorder="1"/>
    <xf numFmtId="2" fontId="4" fillId="0" borderId="7" xfId="0" applyNumberFormat="1" applyFont="1" applyBorder="1"/>
    <xf numFmtId="2" fontId="5" fillId="2" borderId="9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164" fontId="7" fillId="0" borderId="13" xfId="2" applyNumberFormat="1" applyFont="1" applyBorder="1"/>
    <xf numFmtId="2" fontId="7" fillId="0" borderId="13" xfId="0" applyNumberFormat="1" applyFont="1" applyBorder="1"/>
    <xf numFmtId="0" fontId="4" fillId="0" borderId="4" xfId="0" applyFont="1" applyBorder="1"/>
    <xf numFmtId="0" fontId="8" fillId="0" borderId="0" xfId="0" applyFont="1" applyBorder="1"/>
    <xf numFmtId="165" fontId="8" fillId="0" borderId="14" xfId="3" applyNumberFormat="1" applyFont="1" applyBorder="1"/>
    <xf numFmtId="2" fontId="8" fillId="0" borderId="14" xfId="0" applyNumberFormat="1" applyFont="1" applyBorder="1"/>
    <xf numFmtId="3" fontId="8" fillId="0" borderId="14" xfId="3" applyNumberFormat="1" applyFont="1" applyBorder="1"/>
    <xf numFmtId="164" fontId="8" fillId="0" borderId="15" xfId="2" applyNumberFormat="1" applyFont="1" applyBorder="1"/>
    <xf numFmtId="2" fontId="8" fillId="0" borderId="15" xfId="0" applyNumberFormat="1" applyFont="1" applyBorder="1"/>
    <xf numFmtId="0" fontId="7" fillId="0" borderId="0" xfId="0" applyFont="1" applyBorder="1"/>
    <xf numFmtId="164" fontId="5" fillId="3" borderId="15" xfId="2" applyNumberFormat="1" applyFont="1" applyFill="1" applyBorder="1"/>
    <xf numFmtId="2" fontId="5" fillId="3" borderId="15" xfId="0" applyNumberFormat="1" applyFont="1" applyFill="1" applyBorder="1"/>
    <xf numFmtId="164" fontId="8" fillId="0" borderId="14" xfId="2" applyNumberFormat="1" applyFont="1" applyBorder="1"/>
    <xf numFmtId="164" fontId="8" fillId="0" borderId="14" xfId="2" applyNumberFormat="1" applyFont="1" applyFill="1" applyBorder="1"/>
    <xf numFmtId="164" fontId="8" fillId="0" borderId="0" xfId="2" applyNumberFormat="1" applyFont="1" applyBorder="1"/>
    <xf numFmtId="164" fontId="9" fillId="3" borderId="15" xfId="2" applyNumberFormat="1" applyFont="1" applyFill="1" applyBorder="1"/>
    <xf numFmtId="2" fontId="9" fillId="3" borderId="15" xfId="0" applyNumberFormat="1" applyFont="1" applyFill="1" applyBorder="1"/>
    <xf numFmtId="0" fontId="4" fillId="0" borderId="0" xfId="0" applyFont="1" applyBorder="1"/>
    <xf numFmtId="0" fontId="3" fillId="0" borderId="0" xfId="0" applyFont="1" applyBorder="1"/>
    <xf numFmtId="164" fontId="10" fillId="2" borderId="15" xfId="2" applyNumberFormat="1" applyFont="1" applyFill="1" applyBorder="1"/>
    <xf numFmtId="1" fontId="10" fillId="2" borderId="16" xfId="0" applyNumberFormat="1" applyFont="1" applyFill="1" applyBorder="1"/>
    <xf numFmtId="166" fontId="8" fillId="0" borderId="14" xfId="0" applyNumberFormat="1" applyFont="1" applyBorder="1"/>
    <xf numFmtId="164" fontId="10" fillId="2" borderId="17" xfId="2" applyNumberFormat="1" applyFont="1" applyFill="1" applyBorder="1"/>
    <xf numFmtId="1" fontId="10" fillId="2" borderId="18" xfId="0" applyNumberFormat="1" applyFont="1" applyFill="1" applyBorder="1"/>
    <xf numFmtId="0" fontId="6" fillId="0" borderId="4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left"/>
    </xf>
    <xf numFmtId="165" fontId="12" fillId="3" borderId="14" xfId="3" applyNumberFormat="1" applyFont="1" applyFill="1" applyBorder="1"/>
    <xf numFmtId="164" fontId="5" fillId="3" borderId="14" xfId="2" applyNumberFormat="1" applyFont="1" applyFill="1" applyBorder="1"/>
    <xf numFmtId="2" fontId="5" fillId="3" borderId="14" xfId="0" applyNumberFormat="1" applyFont="1" applyFill="1" applyBorder="1"/>
    <xf numFmtId="164" fontId="5" fillId="3" borderId="17" xfId="2" applyNumberFormat="1" applyFont="1" applyFill="1" applyBorder="1"/>
    <xf numFmtId="2" fontId="5" fillId="3" borderId="17" xfId="0" applyNumberFormat="1" applyFont="1" applyFill="1" applyBorder="1"/>
    <xf numFmtId="0" fontId="11" fillId="0" borderId="0" xfId="0" applyFont="1" applyBorder="1"/>
    <xf numFmtId="164" fontId="8" fillId="3" borderId="14" xfId="2" applyNumberFormat="1" applyFont="1" applyFill="1" applyBorder="1"/>
    <xf numFmtId="164" fontId="12" fillId="3" borderId="14" xfId="2" applyNumberFormat="1" applyFont="1" applyFill="1" applyBorder="1"/>
    <xf numFmtId="1" fontId="10" fillId="2" borderId="17" xfId="0" applyNumberFormat="1" applyFont="1" applyFill="1" applyBorder="1"/>
    <xf numFmtId="0" fontId="4" fillId="3" borderId="6" xfId="0" applyFont="1" applyFill="1" applyBorder="1"/>
    <xf numFmtId="0" fontId="8" fillId="3" borderId="7" xfId="0" applyFont="1" applyFill="1" applyBorder="1"/>
    <xf numFmtId="0" fontId="7" fillId="0" borderId="7" xfId="0" applyFont="1" applyFill="1" applyBorder="1"/>
    <xf numFmtId="164" fontId="7" fillId="3" borderId="19" xfId="2" applyNumberFormat="1" applyFont="1" applyFill="1" applyBorder="1"/>
    <xf numFmtId="2" fontId="9" fillId="3" borderId="19" xfId="0" applyNumberFormat="1" applyFont="1" applyFill="1" applyBorder="1"/>
    <xf numFmtId="167" fontId="0" fillId="0" borderId="0" xfId="1" applyFont="1"/>
    <xf numFmtId="164" fontId="0" fillId="0" borderId="0" xfId="0" applyNumberFormat="1"/>
    <xf numFmtId="2" fontId="4" fillId="0" borderId="0" xfId="0" applyNumberFormat="1" applyFont="1" applyBorder="1"/>
    <xf numFmtId="165" fontId="12" fillId="0" borderId="14" xfId="3" applyNumberFormat="1" applyFont="1" applyFill="1" applyBorder="1"/>
    <xf numFmtId="164" fontId="12" fillId="0" borderId="14" xfId="2" applyNumberFormat="1" applyFont="1" applyFill="1" applyBorder="1"/>
    <xf numFmtId="0" fontId="14" fillId="0" borderId="0" xfId="0" applyFont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4" fillId="0" borderId="7" xfId="1" applyNumberFormat="1" applyFont="1" applyBorder="1" applyAlignment="1">
      <alignment horizontal="left"/>
    </xf>
    <xf numFmtId="2" fontId="4" fillId="0" borderId="7" xfId="0" applyNumberFormat="1" applyFont="1" applyBorder="1" applyAlignment="1">
      <alignment horizontal="right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164" fontId="10" fillId="2" borderId="12" xfId="1" applyNumberFormat="1" applyFont="1" applyFill="1" applyBorder="1" applyAlignment="1">
      <alignment horizontal="center"/>
    </xf>
    <xf numFmtId="166" fontId="10" fillId="2" borderId="12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164" fontId="10" fillId="2" borderId="11" xfId="1" applyNumberFormat="1" applyFont="1" applyFill="1" applyBorder="1" applyAlignment="1">
      <alignment horizontal="center"/>
    </xf>
    <xf numFmtId="0" fontId="15" fillId="0" borderId="0" xfId="0" applyFont="1"/>
    <xf numFmtId="164" fontId="7" fillId="0" borderId="13" xfId="1" applyNumberFormat="1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164" fontId="7" fillId="0" borderId="14" xfId="1" applyNumberFormat="1" applyFont="1" applyBorder="1"/>
    <xf numFmtId="166" fontId="7" fillId="0" borderId="14" xfId="0" applyNumberFormat="1" applyFont="1" applyBorder="1"/>
    <xf numFmtId="164" fontId="8" fillId="0" borderId="14" xfId="1" applyNumberFormat="1" applyFont="1" applyBorder="1"/>
    <xf numFmtId="165" fontId="8" fillId="0" borderId="14" xfId="10" applyNumberFormat="1" applyFont="1" applyBorder="1"/>
    <xf numFmtId="3" fontId="8" fillId="0" borderId="14" xfId="10" applyNumberFormat="1" applyFont="1" applyBorder="1"/>
    <xf numFmtId="164" fontId="8" fillId="0" borderId="15" xfId="1" applyNumberFormat="1" applyFont="1" applyBorder="1"/>
    <xf numFmtId="166" fontId="8" fillId="0" borderId="15" xfId="0" applyNumberFormat="1" applyFont="1" applyBorder="1"/>
    <xf numFmtId="164" fontId="5" fillId="3" borderId="15" xfId="1" applyNumberFormat="1" applyFont="1" applyFill="1" applyBorder="1"/>
    <xf numFmtId="166" fontId="5" fillId="3" borderId="15" xfId="0" applyNumberFormat="1" applyFont="1" applyFill="1" applyBorder="1"/>
    <xf numFmtId="164" fontId="8" fillId="0" borderId="17" xfId="1" applyNumberFormat="1" applyFont="1" applyBorder="1"/>
    <xf numFmtId="166" fontId="9" fillId="3" borderId="15" xfId="0" applyNumberFormat="1" applyFont="1" applyFill="1" applyBorder="1"/>
    <xf numFmtId="164" fontId="9" fillId="3" borderId="15" xfId="1" applyNumberFormat="1" applyFont="1" applyFill="1" applyBorder="1"/>
    <xf numFmtId="164" fontId="10" fillId="2" borderId="15" xfId="1" applyNumberFormat="1" applyFont="1" applyFill="1" applyBorder="1"/>
    <xf numFmtId="1" fontId="10" fillId="2" borderId="15" xfId="0" applyNumberFormat="1" applyFont="1" applyFill="1" applyBorder="1"/>
    <xf numFmtId="164" fontId="3" fillId="0" borderId="14" xfId="1" applyNumberFormat="1" applyFont="1" applyBorder="1"/>
    <xf numFmtId="166" fontId="10" fillId="0" borderId="14" xfId="0" applyNumberFormat="1" applyFont="1" applyFill="1" applyBorder="1"/>
    <xf numFmtId="164" fontId="10" fillId="0" borderId="14" xfId="1" applyNumberFormat="1" applyFont="1" applyFill="1" applyBorder="1"/>
    <xf numFmtId="164" fontId="3" fillId="0" borderId="15" xfId="1" applyNumberFormat="1" applyFont="1" applyBorder="1"/>
    <xf numFmtId="164" fontId="10" fillId="2" borderId="20" xfId="2" applyNumberFormat="1" applyFont="1" applyFill="1" applyBorder="1"/>
    <xf numFmtId="1" fontId="10" fillId="2" borderId="21" xfId="0" applyNumberFormat="1" applyFont="1" applyFill="1" applyBorder="1"/>
    <xf numFmtId="164" fontId="8" fillId="0" borderId="14" xfId="1" applyNumberFormat="1" applyFont="1" applyBorder="1" applyAlignment="1">
      <alignment horizontal="centerContinuous"/>
    </xf>
    <xf numFmtId="164" fontId="8" fillId="0" borderId="13" xfId="1" applyNumberFormat="1" applyFont="1" applyBorder="1"/>
    <xf numFmtId="166" fontId="8" fillId="0" borderId="13" xfId="0" applyNumberFormat="1" applyFont="1" applyBorder="1"/>
    <xf numFmtId="164" fontId="5" fillId="3" borderId="17" xfId="1" applyNumberFormat="1" applyFont="1" applyFill="1" applyBorder="1"/>
    <xf numFmtId="166" fontId="5" fillId="3" borderId="14" xfId="0" applyNumberFormat="1" applyFont="1" applyFill="1" applyBorder="1"/>
    <xf numFmtId="164" fontId="5" fillId="3" borderId="14" xfId="1" applyNumberFormat="1" applyFont="1" applyFill="1" applyBorder="1"/>
    <xf numFmtId="166" fontId="5" fillId="3" borderId="17" xfId="0" applyNumberFormat="1" applyFont="1" applyFill="1" applyBorder="1"/>
    <xf numFmtId="0" fontId="15" fillId="0" borderId="0" xfId="0" applyFont="1" applyBorder="1"/>
    <xf numFmtId="169" fontId="12" fillId="3" borderId="14" xfId="10" applyNumberFormat="1" applyFont="1" applyFill="1" applyBorder="1"/>
    <xf numFmtId="165" fontId="12" fillId="3" borderId="14" xfId="10" applyNumberFormat="1" applyFont="1" applyFill="1" applyBorder="1"/>
    <xf numFmtId="164" fontId="12" fillId="3" borderId="14" xfId="1" applyNumberFormat="1" applyFont="1" applyFill="1" applyBorder="1"/>
    <xf numFmtId="164" fontId="12" fillId="3" borderId="15" xfId="1" applyNumberFormat="1" applyFont="1" applyFill="1" applyBorder="1"/>
    <xf numFmtId="164" fontId="10" fillId="2" borderId="20" xfId="1" applyNumberFormat="1" applyFont="1" applyFill="1" applyBorder="1"/>
    <xf numFmtId="1" fontId="10" fillId="2" borderId="20" xfId="0" applyNumberFormat="1" applyFont="1" applyFill="1" applyBorder="1"/>
    <xf numFmtId="0" fontId="7" fillId="0" borderId="7" xfId="0" applyFont="1" applyBorder="1"/>
    <xf numFmtId="164" fontId="5" fillId="3" borderId="12" xfId="10" applyNumberFormat="1" applyFont="1" applyFill="1" applyBorder="1"/>
    <xf numFmtId="166" fontId="8" fillId="0" borderId="12" xfId="0" applyNumberFormat="1" applyFont="1" applyBorder="1"/>
    <xf numFmtId="166" fontId="8" fillId="0" borderId="19" xfId="0" applyNumberFormat="1" applyFont="1" applyBorder="1"/>
    <xf numFmtId="0" fontId="4" fillId="0" borderId="0" xfId="0" applyFont="1"/>
    <xf numFmtId="164" fontId="4" fillId="0" borderId="0" xfId="1" applyNumberFormat="1" applyFont="1"/>
    <xf numFmtId="2" fontId="4" fillId="0" borderId="0" xfId="0" applyNumberFormat="1" applyFont="1"/>
    <xf numFmtId="0" fontId="4" fillId="0" borderId="0" xfId="0" applyFont="1" applyFill="1" applyBorder="1"/>
    <xf numFmtId="164" fontId="4" fillId="0" borderId="0" xfId="1" applyNumberFormat="1" applyFont="1" applyFill="1" applyBorder="1"/>
    <xf numFmtId="2" fontId="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1">
    <cellStyle name="Millares" xfId="1" builtinId="3"/>
    <cellStyle name="Millares 2" xfId="4"/>
    <cellStyle name="Millares 3" xfId="5"/>
    <cellStyle name="Millares_Libro2" xfId="2"/>
    <cellStyle name="Moneda 2" xfId="10"/>
    <cellStyle name="Moneda_Libro2" xfId="3"/>
    <cellStyle name="Normal" xfId="0" builtinId="0"/>
    <cellStyle name="Normal 2" xfId="6"/>
    <cellStyle name="Normal 3" xfId="7"/>
    <cellStyle name="Normal 4" xfId="8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FEBR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atronato final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"/>
      <sheetName val="Hoja1"/>
    </sheetNames>
    <sheetDataSet>
      <sheetData sheetId="0"/>
      <sheetData sheetId="1"/>
      <sheetData sheetId="2"/>
      <sheetData sheetId="3"/>
      <sheetData sheetId="4">
        <row r="10">
          <cell r="D10"/>
        </row>
      </sheetData>
      <sheetData sheetId="5"/>
      <sheetData sheetId="6"/>
      <sheetData sheetId="7">
        <row r="6">
          <cell r="E6">
            <v>0</v>
          </cell>
        </row>
        <row r="7">
          <cell r="E7">
            <v>56894150</v>
          </cell>
        </row>
        <row r="8">
          <cell r="E8">
            <v>0</v>
          </cell>
        </row>
        <row r="10">
          <cell r="E10">
            <v>2387080.5499999998</v>
          </cell>
        </row>
        <row r="11">
          <cell r="E11">
            <v>1249006.49</v>
          </cell>
        </row>
        <row r="12">
          <cell r="E12">
            <v>0</v>
          </cell>
        </row>
        <row r="13">
          <cell r="E13">
            <v>1335513.51</v>
          </cell>
        </row>
        <row r="15">
          <cell r="E15">
            <v>22921324.800000001</v>
          </cell>
        </row>
        <row r="16">
          <cell r="E16">
            <v>89411381.200000003</v>
          </cell>
        </row>
        <row r="17">
          <cell r="E17">
            <v>17245011.530000001</v>
          </cell>
        </row>
        <row r="18">
          <cell r="E18">
            <v>1016283.5</v>
          </cell>
        </row>
        <row r="19">
          <cell r="E19">
            <v>276886</v>
          </cell>
        </row>
        <row r="20">
          <cell r="E20">
            <v>541979</v>
          </cell>
        </row>
        <row r="21">
          <cell r="E21">
            <v>1747292.91</v>
          </cell>
        </row>
        <row r="22">
          <cell r="E22">
            <v>380982.19</v>
          </cell>
        </row>
        <row r="23">
          <cell r="E23">
            <v>1046101.4</v>
          </cell>
        </row>
        <row r="24">
          <cell r="E24">
            <v>4693649</v>
          </cell>
        </row>
        <row r="29">
          <cell r="E29">
            <v>21045198.07</v>
          </cell>
        </row>
        <row r="34">
          <cell r="E34">
            <v>80082416.989999995</v>
          </cell>
        </row>
        <row r="35">
          <cell r="E35">
            <v>9925171.6699999999</v>
          </cell>
        </row>
        <row r="36">
          <cell r="E36">
            <v>4140625.78</v>
          </cell>
        </row>
        <row r="37">
          <cell r="E37">
            <v>3257833.87</v>
          </cell>
        </row>
        <row r="38">
          <cell r="E38">
            <v>255632.49</v>
          </cell>
        </row>
        <row r="40">
          <cell r="E40">
            <v>95479.39</v>
          </cell>
        </row>
        <row r="41">
          <cell r="E41">
            <v>315927.87</v>
          </cell>
        </row>
        <row r="42">
          <cell r="E42">
            <v>135782.35999999999</v>
          </cell>
        </row>
        <row r="43">
          <cell r="E43">
            <v>31912.5</v>
          </cell>
        </row>
        <row r="44">
          <cell r="E44">
            <v>6889.73</v>
          </cell>
        </row>
        <row r="45">
          <cell r="E45">
            <v>0</v>
          </cell>
        </row>
        <row r="46">
          <cell r="E46">
            <v>994.17</v>
          </cell>
        </row>
        <row r="47">
          <cell r="E47">
            <v>39157.53</v>
          </cell>
        </row>
        <row r="52">
          <cell r="E52">
            <v>0</v>
          </cell>
        </row>
        <row r="53">
          <cell r="E53">
            <v>2874279.62</v>
          </cell>
        </row>
        <row r="54">
          <cell r="E54">
            <v>887418.32</v>
          </cell>
        </row>
        <row r="55">
          <cell r="E55">
            <v>118558.03</v>
          </cell>
        </row>
        <row r="56">
          <cell r="E56">
            <v>0</v>
          </cell>
        </row>
        <row r="57">
          <cell r="E57">
            <v>575908.4</v>
          </cell>
        </row>
      </sheetData>
      <sheetData sheetId="8"/>
      <sheetData sheetId="9">
        <row r="77">
          <cell r="G77">
            <v>152610683.34349999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"/>
      <sheetName val="New Patronato"/>
    </sheetNames>
    <sheetDataSet>
      <sheetData sheetId="0"/>
      <sheetData sheetId="1">
        <row r="9">
          <cell r="H9">
            <v>124429000</v>
          </cell>
        </row>
      </sheetData>
      <sheetData sheetId="2"/>
      <sheetData sheetId="3">
        <row r="7">
          <cell r="H7">
            <v>124429000</v>
          </cell>
        </row>
      </sheetData>
      <sheetData sheetId="4">
        <row r="13">
          <cell r="D13">
            <v>395079.73</v>
          </cell>
        </row>
      </sheetData>
      <sheetData sheetId="5"/>
      <sheetData sheetId="6">
        <row r="6">
          <cell r="E6">
            <v>124429000</v>
          </cell>
          <cell r="G6">
            <v>124429000</v>
          </cell>
        </row>
        <row r="7">
          <cell r="E7">
            <v>13747660</v>
          </cell>
          <cell r="G7">
            <v>70641810</v>
          </cell>
        </row>
        <row r="8">
          <cell r="E8">
            <v>0</v>
          </cell>
        </row>
        <row r="10">
          <cell r="E10">
            <v>1471865</v>
          </cell>
          <cell r="G10">
            <v>3858945.55</v>
          </cell>
        </row>
        <row r="11">
          <cell r="E11">
            <v>1637759</v>
          </cell>
          <cell r="G11">
            <v>2886765.49</v>
          </cell>
        </row>
        <row r="12">
          <cell r="E12">
            <v>0</v>
          </cell>
          <cell r="G12">
            <v>0</v>
          </cell>
        </row>
        <row r="13">
          <cell r="E13">
            <v>1060912</v>
          </cell>
          <cell r="G13">
            <v>2396425.5099999998</v>
          </cell>
        </row>
        <row r="15">
          <cell r="E15">
            <v>6742617</v>
          </cell>
          <cell r="G15">
            <v>29663941.800000001</v>
          </cell>
        </row>
        <row r="16">
          <cell r="E16">
            <v>7280056</v>
          </cell>
          <cell r="G16">
            <v>96691437.200000003</v>
          </cell>
        </row>
        <row r="17">
          <cell r="E17">
            <v>5419535</v>
          </cell>
          <cell r="G17">
            <v>22664546.530000001</v>
          </cell>
        </row>
        <row r="18">
          <cell r="E18">
            <v>2700205</v>
          </cell>
          <cell r="G18">
            <v>3716488.5</v>
          </cell>
        </row>
        <row r="19">
          <cell r="E19">
            <v>444426</v>
          </cell>
          <cell r="G19">
            <v>721312</v>
          </cell>
        </row>
        <row r="20">
          <cell r="E20">
            <v>729492</v>
          </cell>
          <cell r="G20">
            <v>1271471</v>
          </cell>
        </row>
        <row r="21">
          <cell r="E21">
            <v>8369312</v>
          </cell>
          <cell r="G21">
            <v>10116604.91</v>
          </cell>
        </row>
        <row r="22">
          <cell r="E22">
            <v>602904</v>
          </cell>
          <cell r="G22">
            <v>983886.19</v>
          </cell>
        </row>
        <row r="23">
          <cell r="E23">
            <v>477316</v>
          </cell>
          <cell r="G23">
            <v>1523417.4</v>
          </cell>
        </row>
        <row r="24">
          <cell r="E24">
            <v>98453897</v>
          </cell>
          <cell r="G24">
            <v>103147546</v>
          </cell>
        </row>
        <row r="29">
          <cell r="E29">
            <v>3057075</v>
          </cell>
          <cell r="G29">
            <v>24102273.07</v>
          </cell>
        </row>
        <row r="34">
          <cell r="E34">
            <v>80678431</v>
          </cell>
          <cell r="G34">
            <v>160760847.99000001</v>
          </cell>
        </row>
        <row r="35">
          <cell r="E35">
            <v>17762046</v>
          </cell>
          <cell r="G35">
            <v>27687217.670000002</v>
          </cell>
        </row>
        <row r="36">
          <cell r="E36">
            <v>8033206</v>
          </cell>
          <cell r="G36">
            <v>12173831.779999999</v>
          </cell>
        </row>
        <row r="37">
          <cell r="E37">
            <v>5592974</v>
          </cell>
          <cell r="G37">
            <v>8850807.870000001</v>
          </cell>
        </row>
        <row r="38">
          <cell r="E38">
            <v>10745691</v>
          </cell>
          <cell r="G38">
            <v>11001323.49</v>
          </cell>
        </row>
        <row r="40">
          <cell r="E40">
            <v>113259</v>
          </cell>
          <cell r="G40">
            <v>208738.39</v>
          </cell>
        </row>
        <row r="41">
          <cell r="E41">
            <v>58286</v>
          </cell>
          <cell r="G41">
            <v>374213.87</v>
          </cell>
        </row>
        <row r="42">
          <cell r="E42">
            <v>346299</v>
          </cell>
          <cell r="G42">
            <v>482081.36</v>
          </cell>
        </row>
        <row r="43">
          <cell r="E43">
            <v>18298</v>
          </cell>
          <cell r="G43">
            <v>50210.5</v>
          </cell>
        </row>
        <row r="44">
          <cell r="E44">
            <v>310346</v>
          </cell>
          <cell r="G44">
            <v>317235.73</v>
          </cell>
        </row>
        <row r="45">
          <cell r="E45">
            <v>0</v>
          </cell>
          <cell r="G45">
            <v>0</v>
          </cell>
        </row>
        <row r="46">
          <cell r="E46">
            <v>38703</v>
          </cell>
          <cell r="G46">
            <v>39697.17</v>
          </cell>
        </row>
        <row r="47">
          <cell r="E47">
            <v>26574</v>
          </cell>
          <cell r="G47">
            <v>65731.53</v>
          </cell>
        </row>
        <row r="52">
          <cell r="E52">
            <v>67900</v>
          </cell>
          <cell r="G52">
            <v>67900</v>
          </cell>
        </row>
        <row r="53">
          <cell r="E53">
            <v>2090016</v>
          </cell>
          <cell r="G53">
            <v>4964295.62</v>
          </cell>
        </row>
        <row r="54">
          <cell r="E54">
            <v>1300189</v>
          </cell>
          <cell r="G54">
            <v>2187607.3199999998</v>
          </cell>
        </row>
        <row r="55">
          <cell r="E55">
            <v>62056</v>
          </cell>
          <cell r="G55">
            <v>180614.03</v>
          </cell>
        </row>
        <row r="56">
          <cell r="E56">
            <v>0</v>
          </cell>
          <cell r="G56">
            <v>0</v>
          </cell>
        </row>
        <row r="57">
          <cell r="E57">
            <v>601501.62</v>
          </cell>
          <cell r="G57">
            <v>1177410.02</v>
          </cell>
        </row>
      </sheetData>
      <sheetData sheetId="7"/>
      <sheetData sheetId="8">
        <row r="7">
          <cell r="J7">
            <v>124429000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41476000</v>
          </cell>
        </row>
        <row r="7">
          <cell r="E7">
            <v>43145804</v>
          </cell>
        </row>
        <row r="8">
          <cell r="E8">
            <v>0</v>
          </cell>
        </row>
        <row r="10">
          <cell r="E10">
            <v>1453359.47</v>
          </cell>
        </row>
        <row r="11">
          <cell r="E11">
            <v>1098772.81</v>
          </cell>
        </row>
        <row r="12">
          <cell r="E12">
            <v>14697312.960000001</v>
          </cell>
        </row>
        <row r="13">
          <cell r="E13">
            <v>3567186.46</v>
          </cell>
        </row>
        <row r="15">
          <cell r="E15">
            <v>5073143</v>
          </cell>
        </row>
        <row r="16">
          <cell r="E16">
            <v>1245562.3700000001</v>
          </cell>
        </row>
        <row r="17">
          <cell r="E17">
            <v>3936605.91</v>
          </cell>
        </row>
        <row r="18">
          <cell r="E18">
            <v>1403252.5</v>
          </cell>
        </row>
        <row r="19">
          <cell r="E19">
            <v>1620760</v>
          </cell>
        </row>
        <row r="20">
          <cell r="E20">
            <v>506744.34</v>
          </cell>
        </row>
        <row r="21">
          <cell r="E21">
            <v>2897933.59</v>
          </cell>
        </row>
        <row r="22">
          <cell r="E22">
            <v>562017.69999999995</v>
          </cell>
        </row>
        <row r="23">
          <cell r="E23">
            <v>874696.46</v>
          </cell>
        </row>
        <row r="24">
          <cell r="E24">
            <v>1428138.05</v>
          </cell>
        </row>
        <row r="29">
          <cell r="E29">
            <v>2723318.95</v>
          </cell>
        </row>
        <row r="34">
          <cell r="E34">
            <v>103330797.38</v>
          </cell>
        </row>
        <row r="35">
          <cell r="E35">
            <v>16579161.51</v>
          </cell>
        </row>
        <row r="36">
          <cell r="E36">
            <v>14402982.720000001</v>
          </cell>
        </row>
        <row r="37">
          <cell r="E37">
            <v>4263844.2300000004</v>
          </cell>
        </row>
        <row r="38">
          <cell r="E38">
            <v>4577857.67</v>
          </cell>
        </row>
        <row r="40">
          <cell r="E40">
            <v>308849.42</v>
          </cell>
        </row>
        <row r="41">
          <cell r="E41">
            <v>72588.03</v>
          </cell>
        </row>
        <row r="42">
          <cell r="E42">
            <v>629614.79</v>
          </cell>
        </row>
        <row r="43">
          <cell r="E43">
            <v>79757.63</v>
          </cell>
        </row>
        <row r="44">
          <cell r="E44">
            <v>51302.57</v>
          </cell>
        </row>
        <row r="45">
          <cell r="E45">
            <v>0</v>
          </cell>
        </row>
        <row r="46">
          <cell r="E46">
            <v>103798.44</v>
          </cell>
        </row>
        <row r="47">
          <cell r="E47">
            <v>12661.48</v>
          </cell>
        </row>
        <row r="52">
          <cell r="E52">
            <v>198300</v>
          </cell>
        </row>
        <row r="53">
          <cell r="E53">
            <v>1863690.5</v>
          </cell>
        </row>
        <row r="54">
          <cell r="E54">
            <v>792997.35</v>
          </cell>
        </row>
        <row r="55">
          <cell r="E55">
            <v>334540.88</v>
          </cell>
        </row>
        <row r="56">
          <cell r="E56">
            <v>0</v>
          </cell>
        </row>
        <row r="57">
          <cell r="E57">
            <v>566231.87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="130" workbookViewId="0">
      <selection activeCell="C25" sqref="C25"/>
    </sheetView>
  </sheetViews>
  <sheetFormatPr baseColWidth="10" defaultRowHeight="12.75"/>
  <cols>
    <col min="1" max="1" width="1.5703125" customWidth="1"/>
    <col min="2" max="2" width="1.7109375" customWidth="1"/>
    <col min="3" max="3" width="33.28515625" customWidth="1"/>
    <col min="4" max="4" width="9" customWidth="1"/>
    <col min="5" max="5" width="16.28515625" customWidth="1"/>
    <col min="6" max="6" width="6.28515625" customWidth="1"/>
    <col min="7" max="7" width="15.42578125" hidden="1" customWidth="1"/>
    <col min="8" max="8" width="6" hidden="1" customWidth="1"/>
  </cols>
  <sheetData>
    <row r="1" spans="1:8" ht="21.75" customHeight="1">
      <c r="A1" s="1" t="s">
        <v>0</v>
      </c>
      <c r="B1" s="2"/>
      <c r="C1" s="2"/>
      <c r="D1" s="2"/>
      <c r="E1" s="2"/>
      <c r="F1" s="3"/>
      <c r="G1" s="2"/>
      <c r="H1" s="3"/>
    </row>
    <row r="2" spans="1:8">
      <c r="A2" s="4" t="s">
        <v>1</v>
      </c>
      <c r="B2" s="5"/>
      <c r="C2" s="5"/>
      <c r="D2" s="5"/>
      <c r="E2" s="5"/>
      <c r="F2" s="6"/>
      <c r="G2" s="5"/>
      <c r="H2" s="6"/>
    </row>
    <row r="3" spans="1:8" ht="13.5" thickBot="1">
      <c r="A3" s="7"/>
      <c r="B3" s="8"/>
      <c r="C3" s="8"/>
      <c r="D3" s="8"/>
      <c r="E3" s="9"/>
      <c r="F3" s="10"/>
      <c r="G3" s="11"/>
      <c r="H3" s="10"/>
    </row>
    <row r="4" spans="1:8" ht="13.5" thickBot="1">
      <c r="A4" s="12"/>
      <c r="B4" s="13"/>
      <c r="C4" s="13" t="s">
        <v>2</v>
      </c>
      <c r="D4" s="14"/>
      <c r="E4" s="15" t="s">
        <v>3</v>
      </c>
      <c r="F4" s="15" t="s">
        <v>4</v>
      </c>
      <c r="G4" s="15" t="s">
        <v>5</v>
      </c>
      <c r="H4" s="15" t="s">
        <v>4</v>
      </c>
    </row>
    <row r="5" spans="1:8" ht="16.5" customHeight="1">
      <c r="A5" s="16" t="s">
        <v>6</v>
      </c>
      <c r="B5" s="17"/>
      <c r="C5" s="17"/>
      <c r="D5" s="17"/>
      <c r="E5" s="18"/>
      <c r="F5" s="19"/>
      <c r="G5" s="18"/>
      <c r="H5" s="19"/>
    </row>
    <row r="6" spans="1:8" ht="12.75" customHeight="1">
      <c r="A6" s="20" t="s">
        <v>7</v>
      </c>
      <c r="B6" s="21"/>
      <c r="C6" s="21"/>
      <c r="D6" s="21"/>
      <c r="E6" s="22">
        <v>0</v>
      </c>
      <c r="F6" s="23">
        <f>SUM(E6/E27)*100</f>
        <v>0</v>
      </c>
      <c r="G6" s="22">
        <f>+E6</f>
        <v>0</v>
      </c>
      <c r="H6" s="23">
        <f>SUM(G6/G27)*100</f>
        <v>0</v>
      </c>
    </row>
    <row r="7" spans="1:8" ht="12.75" customHeight="1">
      <c r="A7" s="20" t="s">
        <v>8</v>
      </c>
      <c r="B7" s="21"/>
      <c r="C7" s="21"/>
      <c r="D7" s="21"/>
      <c r="E7" s="24">
        <v>56894150</v>
      </c>
      <c r="F7" s="23">
        <f>SUM(E7/E27)*100</f>
        <v>28.284911650363053</v>
      </c>
      <c r="G7" s="22">
        <f>+E7</f>
        <v>56894150</v>
      </c>
      <c r="H7" s="23">
        <f>SUM(G7/G27)*100</f>
        <v>28.284911650363053</v>
      </c>
    </row>
    <row r="8" spans="1:8">
      <c r="A8" s="20" t="s">
        <v>9</v>
      </c>
      <c r="B8" s="21"/>
      <c r="C8" s="21"/>
      <c r="D8" s="21"/>
      <c r="E8" s="25">
        <v>0</v>
      </c>
      <c r="F8" s="26">
        <f>SUM(E8/E27)*100</f>
        <v>0</v>
      </c>
      <c r="G8" s="25">
        <f>+E8</f>
        <v>0</v>
      </c>
      <c r="H8" s="26">
        <f>SUM(G8/G27)*100</f>
        <v>0</v>
      </c>
    </row>
    <row r="9" spans="1:8">
      <c r="A9" s="20"/>
      <c r="B9" s="27" t="s">
        <v>10</v>
      </c>
      <c r="C9" s="21"/>
      <c r="D9" s="21"/>
      <c r="E9" s="28">
        <f>SUM(E6:E8)</f>
        <v>56894150</v>
      </c>
      <c r="F9" s="29">
        <f>SUM(E9/E27)*100</f>
        <v>28.284911650363053</v>
      </c>
      <c r="G9" s="28">
        <f>SUM(G6:G8)</f>
        <v>56894150</v>
      </c>
      <c r="H9" s="29">
        <f>SUM(G9/G27)*100</f>
        <v>28.284911650363053</v>
      </c>
    </row>
    <row r="10" spans="1:8">
      <c r="A10" s="20" t="s">
        <v>11</v>
      </c>
      <c r="B10" s="21"/>
      <c r="C10" s="21"/>
      <c r="D10" s="21"/>
      <c r="E10" s="30">
        <v>2387080.5499999998</v>
      </c>
      <c r="F10" s="23">
        <f>SUM(E10/E27)*100</f>
        <v>1.1867364651559087</v>
      </c>
      <c r="G10" s="30">
        <f>+E10</f>
        <v>2387080.5499999998</v>
      </c>
      <c r="H10" s="23">
        <f>SUM(G10/G27)*100</f>
        <v>1.1867364651559087</v>
      </c>
    </row>
    <row r="11" spans="1:8">
      <c r="A11" s="20" t="s">
        <v>12</v>
      </c>
      <c r="B11" s="21"/>
      <c r="C11" s="21"/>
      <c r="D11" s="21"/>
      <c r="E11" s="30">
        <f>1249006.54-0.05</f>
        <v>1249006.49</v>
      </c>
      <c r="F11" s="23">
        <f>SUM(E11/E27)*100</f>
        <v>0.6209432467200946</v>
      </c>
      <c r="G11" s="30">
        <f>+E11</f>
        <v>1249006.49</v>
      </c>
      <c r="H11" s="23">
        <f>SUM(G11/G27)*100</f>
        <v>0.6209432467200946</v>
      </c>
    </row>
    <row r="12" spans="1:8">
      <c r="A12" s="20" t="s">
        <v>13</v>
      </c>
      <c r="B12" s="21"/>
      <c r="C12" s="21"/>
      <c r="D12" s="21"/>
      <c r="E12" s="30">
        <v>0</v>
      </c>
      <c r="F12" s="23">
        <f>SUM(E12/E27)*100</f>
        <v>0</v>
      </c>
      <c r="G12" s="30">
        <f>+E12</f>
        <v>0</v>
      </c>
      <c r="H12" s="23">
        <f>SUM(G12/G27)*100</f>
        <v>0</v>
      </c>
    </row>
    <row r="13" spans="1:8">
      <c r="A13" s="20" t="s">
        <v>14</v>
      </c>
      <c r="B13" s="21"/>
      <c r="C13" s="21"/>
      <c r="D13" s="21"/>
      <c r="E13" s="25">
        <f>398005.31+937508.25-0.05</f>
        <v>1335513.51</v>
      </c>
      <c r="F13" s="26">
        <f>SUM(E13/E27)*100</f>
        <v>0.66395018887207657</v>
      </c>
      <c r="G13" s="25">
        <f>+E13</f>
        <v>1335513.51</v>
      </c>
      <c r="H13" s="26">
        <f>SUM(G13/G27)*100</f>
        <v>0.66395018887207657</v>
      </c>
    </row>
    <row r="14" spans="1:8">
      <c r="A14" s="20"/>
      <c r="B14" s="27" t="s">
        <v>15</v>
      </c>
      <c r="C14" s="21"/>
      <c r="D14" s="21"/>
      <c r="E14" s="28">
        <f>SUM(E10:E13)</f>
        <v>4971600.55</v>
      </c>
      <c r="F14" s="29">
        <f>SUM(E14/E27)*100</f>
        <v>2.4716299007480798</v>
      </c>
      <c r="G14" s="28">
        <f>SUM(G10:G13)</f>
        <v>4971600.55</v>
      </c>
      <c r="H14" s="29">
        <f>SUM(G14/G27)*100</f>
        <v>2.4716299007480798</v>
      </c>
    </row>
    <row r="15" spans="1:8">
      <c r="A15" s="20" t="s">
        <v>16</v>
      </c>
      <c r="B15" s="21"/>
      <c r="C15" s="21"/>
      <c r="D15" s="21"/>
      <c r="E15" s="30">
        <v>22921324.800000001</v>
      </c>
      <c r="F15" s="23">
        <f>SUM(E15/E27)*100</f>
        <v>11.395330572251728</v>
      </c>
      <c r="G15" s="30">
        <f>+E15</f>
        <v>22921324.800000001</v>
      </c>
      <c r="H15" s="23">
        <f>SUM(G15/G27)*100</f>
        <v>11.395330572251728</v>
      </c>
    </row>
    <row r="16" spans="1:8">
      <c r="A16" s="20" t="s">
        <v>17</v>
      </c>
      <c r="B16" s="21"/>
      <c r="C16" s="21"/>
      <c r="D16" s="21"/>
      <c r="E16" s="30">
        <v>89411381.200000003</v>
      </c>
      <c r="F16" s="23">
        <f>SUM(E16/E27)*100</f>
        <v>44.45084455570445</v>
      </c>
      <c r="G16" s="30">
        <f>+E16</f>
        <v>89411381.200000003</v>
      </c>
      <c r="H16" s="23">
        <f>SUM(G16/G27)*100</f>
        <v>44.45084455570445</v>
      </c>
    </row>
    <row r="17" spans="1:10">
      <c r="A17" s="20" t="s">
        <v>18</v>
      </c>
      <c r="B17" s="21"/>
      <c r="C17" s="21"/>
      <c r="D17" s="21"/>
      <c r="E17" s="30">
        <v>17245011.530000001</v>
      </c>
      <c r="F17" s="23">
        <f>SUM(E17/E27)*100</f>
        <v>8.573352928825587</v>
      </c>
      <c r="G17" s="30">
        <f t="shared" ref="G17:G23" si="0">+E17</f>
        <v>17245011.530000001</v>
      </c>
      <c r="H17" s="23">
        <f>SUM(G17/G27)*100</f>
        <v>8.573352928825587</v>
      </c>
    </row>
    <row r="18" spans="1:10">
      <c r="A18" s="20" t="s">
        <v>19</v>
      </c>
      <c r="B18" s="21"/>
      <c r="C18" s="21"/>
      <c r="D18" s="21"/>
      <c r="E18" s="30">
        <v>1016283.5</v>
      </c>
      <c r="F18" s="23">
        <f>SUM(E18/E27)*100</f>
        <v>0.50524507368897753</v>
      </c>
      <c r="G18" s="30">
        <f t="shared" si="0"/>
        <v>1016283.5</v>
      </c>
      <c r="H18" s="23">
        <f>SUM(G18/G27)*100</f>
        <v>0.50524507368897753</v>
      </c>
    </row>
    <row r="19" spans="1:10">
      <c r="A19" s="20" t="s">
        <v>20</v>
      </c>
      <c r="B19" s="21"/>
      <c r="C19" s="21"/>
      <c r="D19" s="21"/>
      <c r="E19" s="31">
        <v>276886</v>
      </c>
      <c r="F19" s="23">
        <f>SUM(E19/E27)*100</f>
        <v>0.13765380179196676</v>
      </c>
      <c r="G19" s="30">
        <f t="shared" si="0"/>
        <v>276886</v>
      </c>
      <c r="H19" s="23">
        <f>SUM(G19/G27)*100</f>
        <v>0.13765380179196676</v>
      </c>
    </row>
    <row r="20" spans="1:10">
      <c r="A20" s="20" t="s">
        <v>21</v>
      </c>
      <c r="B20" s="21"/>
      <c r="C20" s="21"/>
      <c r="D20" s="21"/>
      <c r="E20" s="30">
        <v>541979</v>
      </c>
      <c r="F20" s="23">
        <f>SUM(E20/E27)*100</f>
        <v>0.26944471674771692</v>
      </c>
      <c r="G20" s="30">
        <f t="shared" si="0"/>
        <v>541979</v>
      </c>
      <c r="H20" s="23">
        <f>SUM(G20/G27)*100</f>
        <v>0.26944471674771692</v>
      </c>
    </row>
    <row r="21" spans="1:10">
      <c r="A21" s="20" t="s">
        <v>22</v>
      </c>
      <c r="B21" s="21"/>
      <c r="D21" s="21"/>
      <c r="E21" s="30">
        <v>1747292.91</v>
      </c>
      <c r="F21" s="23">
        <f>SUM(E21/E27)*100</f>
        <v>0.86866620885725099</v>
      </c>
      <c r="G21" s="30">
        <f t="shared" si="0"/>
        <v>1747292.91</v>
      </c>
      <c r="H21" s="23">
        <f>SUM(G21/G27)*100</f>
        <v>0.86866620885725099</v>
      </c>
    </row>
    <row r="22" spans="1:10">
      <c r="A22" s="20" t="s">
        <v>23</v>
      </c>
      <c r="B22" s="21"/>
      <c r="C22" s="21"/>
      <c r="D22" s="21"/>
      <c r="E22" s="30">
        <v>380982.19</v>
      </c>
      <c r="F22" s="23">
        <f>SUM(E22/E27)*100</f>
        <v>0.18940519516526447</v>
      </c>
      <c r="G22" s="30">
        <f t="shared" si="0"/>
        <v>380982.19</v>
      </c>
      <c r="H22" s="23">
        <f>SUM(G22/G27)*100</f>
        <v>0.18940519516526447</v>
      </c>
      <c r="J22" s="32"/>
    </row>
    <row r="23" spans="1:10">
      <c r="A23" s="20" t="s">
        <v>24</v>
      </c>
      <c r="B23" s="21"/>
      <c r="C23" s="21"/>
      <c r="D23" s="21"/>
      <c r="E23" s="30">
        <v>1046101.4</v>
      </c>
      <c r="F23" s="23">
        <f>SUM(E23/E27)*100</f>
        <v>0.52006903480096112</v>
      </c>
      <c r="G23" s="30">
        <f t="shared" si="0"/>
        <v>1046101.4</v>
      </c>
      <c r="H23" s="23">
        <f>SUM(G23/G27)*100</f>
        <v>0.52006903480096112</v>
      </c>
      <c r="J23" s="32"/>
    </row>
    <row r="24" spans="1:10">
      <c r="A24" s="20" t="s">
        <v>25</v>
      </c>
      <c r="B24" s="21"/>
      <c r="C24" s="21"/>
      <c r="D24" s="21"/>
      <c r="E24" s="25">
        <v>4693649</v>
      </c>
      <c r="F24" s="26">
        <f>SUM(E24/E27)*100</f>
        <v>2.3334463610549574</v>
      </c>
      <c r="G24" s="25">
        <f>+E24</f>
        <v>4693649</v>
      </c>
      <c r="H24" s="26">
        <f>SUM(G24/G27)*100</f>
        <v>2.3334463610549574</v>
      </c>
    </row>
    <row r="25" spans="1:10">
      <c r="A25" s="20"/>
      <c r="B25" s="27" t="s">
        <v>26</v>
      </c>
      <c r="C25" s="21"/>
      <c r="D25" s="21"/>
      <c r="E25" s="28">
        <f>SUM(E15:E24)</f>
        <v>139280891.53</v>
      </c>
      <c r="F25" s="29">
        <f>SUM(F15:F24)</f>
        <v>69.243458448888859</v>
      </c>
      <c r="G25" s="28">
        <f>SUM(G15:G24)</f>
        <v>139280891.53</v>
      </c>
      <c r="H25" s="29">
        <f>SUM(H15:H24)</f>
        <v>69.243458448888859</v>
      </c>
    </row>
    <row r="26" spans="1:10">
      <c r="A26" s="20"/>
      <c r="B26" s="27"/>
      <c r="C26" s="21"/>
      <c r="D26" s="21"/>
      <c r="E26" s="33"/>
      <c r="F26" s="34"/>
      <c r="G26" s="33"/>
      <c r="H26" s="34"/>
    </row>
    <row r="27" spans="1:10">
      <c r="A27" s="20"/>
      <c r="B27" s="35"/>
      <c r="C27" s="36" t="s">
        <v>27</v>
      </c>
      <c r="D27" s="35"/>
      <c r="E27" s="37">
        <f>SUM(E25,E14,E9)</f>
        <v>201146642.08000001</v>
      </c>
      <c r="F27" s="38">
        <f>SUM(F25+F9+F14)</f>
        <v>100</v>
      </c>
      <c r="G27" s="37">
        <f>SUM(G25,G14,G9)</f>
        <v>201146642.08000001</v>
      </c>
      <c r="H27" s="38">
        <f>SUM(H25+H9+H14)</f>
        <v>100</v>
      </c>
    </row>
    <row r="28" spans="1:10" ht="5.25" customHeight="1">
      <c r="A28" s="20"/>
      <c r="B28" s="35"/>
      <c r="C28" s="36"/>
      <c r="D28" s="35"/>
      <c r="E28" s="30"/>
      <c r="F28" s="23"/>
      <c r="G28" s="30"/>
      <c r="H28" s="23"/>
    </row>
    <row r="29" spans="1:10">
      <c r="A29" s="20"/>
      <c r="B29" s="35" t="s">
        <v>28</v>
      </c>
      <c r="C29" s="36"/>
      <c r="D29" s="35"/>
      <c r="E29" s="30">
        <v>21045198.07</v>
      </c>
      <c r="F29" s="23">
        <f>SUM(E29/E27)</f>
        <v>0.10462614663798318</v>
      </c>
      <c r="G29" s="30">
        <f>+E29</f>
        <v>21045198.07</v>
      </c>
      <c r="H29" s="23">
        <f>SUM(G29/G27)</f>
        <v>0.10462614663798318</v>
      </c>
    </row>
    <row r="30" spans="1:10" ht="3.75" customHeight="1">
      <c r="A30" s="20"/>
      <c r="B30" s="35"/>
      <c r="C30" s="36"/>
      <c r="D30" s="35"/>
      <c r="E30" s="30"/>
      <c r="F30" s="39"/>
      <c r="G30" s="30"/>
      <c r="H30" s="39"/>
    </row>
    <row r="31" spans="1:10">
      <c r="A31" s="20"/>
      <c r="B31" s="35"/>
      <c r="C31" s="36" t="s">
        <v>29</v>
      </c>
      <c r="D31" s="35"/>
      <c r="E31" s="40">
        <f>SUM(E27-E29)</f>
        <v>180101444.01000002</v>
      </c>
      <c r="F31" s="41">
        <f>SUM(E31/E31)*100</f>
        <v>100</v>
      </c>
      <c r="G31" s="40">
        <f>SUM(G27-G29)</f>
        <v>180101444.01000002</v>
      </c>
      <c r="H31" s="41">
        <f>SUM(G31/G31)*100</f>
        <v>100</v>
      </c>
    </row>
    <row r="32" spans="1:10">
      <c r="A32" s="42" t="s">
        <v>30</v>
      </c>
      <c r="B32" s="43"/>
      <c r="C32" s="43"/>
      <c r="D32" s="43"/>
      <c r="E32" s="30"/>
      <c r="F32" s="23"/>
      <c r="G32" s="30"/>
      <c r="H32" s="23"/>
    </row>
    <row r="33" spans="1:8">
      <c r="A33" s="42"/>
      <c r="B33" s="44" t="s">
        <v>31</v>
      </c>
      <c r="C33" s="43"/>
      <c r="D33" s="43"/>
      <c r="E33" s="30"/>
      <c r="F33" s="23"/>
      <c r="G33" s="30"/>
      <c r="H33" s="23"/>
    </row>
    <row r="34" spans="1:8">
      <c r="A34" s="20" t="s">
        <v>32</v>
      </c>
      <c r="B34" s="21"/>
      <c r="C34" s="21"/>
      <c r="D34" s="21"/>
      <c r="E34" s="45">
        <v>80082416.989999995</v>
      </c>
      <c r="F34" s="23">
        <f>SUM(E34/E60)*100</f>
        <v>77.943651971934074</v>
      </c>
      <c r="G34" s="45">
        <f>+E34</f>
        <v>80082416.989999995</v>
      </c>
      <c r="H34" s="23">
        <f>SUM(G34/G60)*100</f>
        <v>77.943651971934074</v>
      </c>
    </row>
    <row r="35" spans="1:8">
      <c r="A35" s="20" t="s">
        <v>33</v>
      </c>
      <c r="B35" s="21"/>
      <c r="C35" s="21"/>
      <c r="D35" s="21"/>
      <c r="E35" s="30">
        <v>9925171.6699999999</v>
      </c>
      <c r="F35" s="23">
        <f>SUM(E35/E60)*100</f>
        <v>9.6600996259238858</v>
      </c>
      <c r="G35" s="30">
        <f>+E35</f>
        <v>9925171.6699999999</v>
      </c>
      <c r="H35" s="23">
        <f>SUM(G35/G60)*100</f>
        <v>9.6600996259238858</v>
      </c>
    </row>
    <row r="36" spans="1:8">
      <c r="A36" s="20" t="s">
        <v>34</v>
      </c>
      <c r="B36" s="21"/>
      <c r="C36" s="21"/>
      <c r="D36" s="21"/>
      <c r="E36" s="30">
        <v>4140625.78</v>
      </c>
      <c r="F36" s="23">
        <f>SUM(E36/E60)*100</f>
        <v>4.0300418852572646</v>
      </c>
      <c r="G36" s="30">
        <f t="shared" ref="G36:G37" si="1">+E36</f>
        <v>4140625.78</v>
      </c>
      <c r="H36" s="23">
        <f>SUM(G36/G60)*100</f>
        <v>4.0300418852572646</v>
      </c>
    </row>
    <row r="37" spans="1:8">
      <c r="A37" s="20" t="s">
        <v>35</v>
      </c>
      <c r="B37" s="21"/>
      <c r="C37" s="21"/>
      <c r="D37" s="21"/>
      <c r="E37" s="30">
        <v>3257833.87</v>
      </c>
      <c r="F37" s="23">
        <f>SUM(E37/E60)*100</f>
        <v>3.1708267418722813</v>
      </c>
      <c r="G37" s="30">
        <f t="shared" si="1"/>
        <v>3257833.87</v>
      </c>
      <c r="H37" s="23">
        <f>SUM(G37/G60)*100</f>
        <v>3.1708267418722813</v>
      </c>
    </row>
    <row r="38" spans="1:8">
      <c r="A38" s="20" t="s">
        <v>36</v>
      </c>
      <c r="B38" s="21"/>
      <c r="C38" s="21"/>
      <c r="D38" s="21"/>
      <c r="E38" s="25">
        <v>255632.49</v>
      </c>
      <c r="F38" s="26">
        <f>SUM(E38/E60)*100</f>
        <v>0.24880530061632591</v>
      </c>
      <c r="G38" s="25">
        <f>+E38</f>
        <v>255632.49</v>
      </c>
      <c r="H38" s="26">
        <f>SUM(G38/G60)*100</f>
        <v>0.24880530061632591</v>
      </c>
    </row>
    <row r="39" spans="1:8">
      <c r="A39" s="20"/>
      <c r="B39" s="27" t="s">
        <v>37</v>
      </c>
      <c r="C39" s="21"/>
      <c r="D39" s="21"/>
      <c r="E39" s="28">
        <f>SUM(E34:E38)</f>
        <v>97661680.799999997</v>
      </c>
      <c r="F39" s="29">
        <f>SUM(E39/E60)*100</f>
        <v>95.053425525603828</v>
      </c>
      <c r="G39" s="28">
        <f>SUM(G34:G38)</f>
        <v>97661680.799999997</v>
      </c>
      <c r="H39" s="29">
        <f>SUM(G39/G60)*100</f>
        <v>95.053425525603828</v>
      </c>
    </row>
    <row r="40" spans="1:8">
      <c r="A40" s="20" t="s">
        <v>38</v>
      </c>
      <c r="B40" s="21"/>
      <c r="C40" s="21"/>
      <c r="D40" s="21"/>
      <c r="E40" s="30">
        <v>95479.39</v>
      </c>
      <c r="F40" s="23">
        <f>SUM(E40/E60)*100</f>
        <v>9.2929417272481385E-2</v>
      </c>
      <c r="G40" s="30">
        <f>+E40</f>
        <v>95479.39</v>
      </c>
      <c r="H40" s="23">
        <f>SUM(G40/G60)*100</f>
        <v>9.2929417272481385E-2</v>
      </c>
    </row>
    <row r="41" spans="1:8">
      <c r="A41" s="20" t="s">
        <v>39</v>
      </c>
      <c r="B41" s="21"/>
      <c r="C41" s="21"/>
      <c r="D41" s="21"/>
      <c r="E41" s="30">
        <v>315927.87</v>
      </c>
      <c r="F41" s="23">
        <f>SUM(E41/E60)*100</f>
        <v>0.30749036896063381</v>
      </c>
      <c r="G41" s="30">
        <f>+E41</f>
        <v>315927.87</v>
      </c>
      <c r="H41" s="23">
        <f>SUM(G41/G60)*100</f>
        <v>0.30749036896063381</v>
      </c>
    </row>
    <row r="42" spans="1:8">
      <c r="A42" s="20" t="s">
        <v>40</v>
      </c>
      <c r="B42" s="21"/>
      <c r="C42" s="21"/>
      <c r="D42" s="21"/>
      <c r="E42" s="30">
        <v>135782.35999999999</v>
      </c>
      <c r="F42" s="23">
        <f>SUM(E42/E60)*100</f>
        <v>0.13215601388616205</v>
      </c>
      <c r="G42" s="30">
        <f t="shared" ref="G42:G46" si="2">+E42</f>
        <v>135782.35999999999</v>
      </c>
      <c r="H42" s="23">
        <f>SUM(G42/G60)*100</f>
        <v>0.13215601388616205</v>
      </c>
    </row>
    <row r="43" spans="1:8">
      <c r="A43" s="20" t="s">
        <v>41</v>
      </c>
      <c r="B43" s="21"/>
      <c r="C43" s="21"/>
      <c r="D43" s="21"/>
      <c r="E43" s="30">
        <v>31912.5</v>
      </c>
      <c r="F43" s="23">
        <f>SUM(E43/E60)*100</f>
        <v>3.1060211305372416E-2</v>
      </c>
      <c r="G43" s="30">
        <f t="shared" si="2"/>
        <v>31912.5</v>
      </c>
      <c r="H43" s="23">
        <f>SUM(G43/G60)*100</f>
        <v>3.1060211305372416E-2</v>
      </c>
    </row>
    <row r="44" spans="1:8">
      <c r="A44" s="20" t="s">
        <v>42</v>
      </c>
      <c r="B44" s="21"/>
      <c r="C44" s="21"/>
      <c r="D44" s="21"/>
      <c r="E44" s="30">
        <v>6889.73</v>
      </c>
      <c r="F44" s="23">
        <f>SUM(E44/E60)*100</f>
        <v>6.7057256447148762E-3</v>
      </c>
      <c r="G44" s="30">
        <f t="shared" si="2"/>
        <v>6889.73</v>
      </c>
      <c r="H44" s="23">
        <f>SUM(G44/G60)*100</f>
        <v>6.7057256447148762E-3</v>
      </c>
    </row>
    <row r="45" spans="1:8">
      <c r="A45" s="20" t="s">
        <v>43</v>
      </c>
      <c r="B45" s="21"/>
      <c r="C45" s="21"/>
      <c r="D45" s="21"/>
      <c r="E45" s="30">
        <v>0</v>
      </c>
      <c r="F45" s="23">
        <f>SUM(E45/E60)*100</f>
        <v>0</v>
      </c>
      <c r="G45" s="30">
        <f t="shared" si="2"/>
        <v>0</v>
      </c>
      <c r="H45" s="23">
        <f>SUM(G45/G60)*100</f>
        <v>0</v>
      </c>
    </row>
    <row r="46" spans="1:8">
      <c r="A46" s="20" t="s">
        <v>44</v>
      </c>
      <c r="B46" s="21"/>
      <c r="C46" s="21"/>
      <c r="D46" s="21"/>
      <c r="E46" s="30">
        <v>994.17</v>
      </c>
      <c r="F46" s="23">
        <f>SUM(E46/E60)*100</f>
        <v>9.6761865330080988E-4</v>
      </c>
      <c r="G46" s="30">
        <f t="shared" si="2"/>
        <v>994.17</v>
      </c>
      <c r="H46" s="23">
        <f>SUM(G46/G60)*100</f>
        <v>9.6761865330080988E-4</v>
      </c>
    </row>
    <row r="47" spans="1:8">
      <c r="A47" s="20" t="s">
        <v>45</v>
      </c>
      <c r="B47" s="21"/>
      <c r="C47" s="21"/>
      <c r="D47" s="21"/>
      <c r="E47" s="25">
        <v>39157.53</v>
      </c>
      <c r="F47" s="26">
        <f>SUM(E47/E60)*100</f>
        <v>3.8111747935650905E-2</v>
      </c>
      <c r="G47" s="25">
        <f>+E47</f>
        <v>39157.53</v>
      </c>
      <c r="H47" s="26">
        <f>SUM(G47/G60)*100</f>
        <v>3.8111747935650905E-2</v>
      </c>
    </row>
    <row r="48" spans="1:8">
      <c r="A48" s="20"/>
      <c r="B48" s="27" t="s">
        <v>46</v>
      </c>
      <c r="C48" s="21"/>
      <c r="D48" s="21"/>
      <c r="E48" s="46">
        <f>SUM(E40:E47)</f>
        <v>626143.55000000005</v>
      </c>
      <c r="F48" s="47">
        <f>SUM(E48/E60)*100</f>
        <v>0.60942110365831637</v>
      </c>
      <c r="G48" s="46">
        <f>SUM(G40:G47)</f>
        <v>626143.55000000005</v>
      </c>
      <c r="H48" s="47">
        <f>SUM(G48/G60)*100</f>
        <v>0.60942110365831637</v>
      </c>
    </row>
    <row r="49" spans="1:8">
      <c r="A49" s="20"/>
      <c r="B49" s="27"/>
      <c r="C49" s="27" t="s">
        <v>47</v>
      </c>
      <c r="D49" s="21"/>
      <c r="E49" s="48">
        <f>SUM(E39+E48)</f>
        <v>98287824.349999994</v>
      </c>
      <c r="F49" s="49">
        <f>SUM(E49/E60)*100</f>
        <v>95.662846629262148</v>
      </c>
      <c r="G49" s="48">
        <f>SUM(G39+G48)</f>
        <v>98287824.349999994</v>
      </c>
      <c r="H49" s="49">
        <f>SUM(G49/G60)*100</f>
        <v>95.662846629262148</v>
      </c>
    </row>
    <row r="50" spans="1:8">
      <c r="A50" s="20"/>
      <c r="B50" s="27"/>
      <c r="C50" s="21"/>
      <c r="D50" s="21"/>
      <c r="E50" s="46"/>
      <c r="F50" s="47"/>
      <c r="G50" s="46"/>
      <c r="H50" s="47"/>
    </row>
    <row r="51" spans="1:8">
      <c r="A51" s="20"/>
      <c r="B51" s="50" t="s">
        <v>48</v>
      </c>
      <c r="C51" s="21"/>
      <c r="D51" s="21"/>
      <c r="E51" s="46"/>
      <c r="F51" s="47"/>
      <c r="G51" s="46"/>
      <c r="H51" s="47"/>
    </row>
    <row r="52" spans="1:8">
      <c r="A52" s="20" t="s">
        <v>32</v>
      </c>
      <c r="B52" s="27"/>
      <c r="C52" s="21"/>
      <c r="D52" s="21"/>
      <c r="E52" s="45">
        <v>0</v>
      </c>
      <c r="F52" s="23">
        <f>SUM(E52/E60)*100</f>
        <v>0</v>
      </c>
      <c r="G52" s="45">
        <f>+E52</f>
        <v>0</v>
      </c>
      <c r="H52" s="23">
        <f>SUM(G52/G60)*100</f>
        <v>0</v>
      </c>
    </row>
    <row r="53" spans="1:8">
      <c r="A53" s="20" t="s">
        <v>33</v>
      </c>
      <c r="B53" s="27"/>
      <c r="C53" s="21"/>
      <c r="D53" s="21"/>
      <c r="E53" s="51">
        <v>2874279.62</v>
      </c>
      <c r="F53" s="23">
        <f>SUM(E53/E60)*100</f>
        <v>2.7975160939420456</v>
      </c>
      <c r="G53" s="30">
        <f>+E53</f>
        <v>2874279.62</v>
      </c>
      <c r="H53" s="23">
        <f>SUM(G53/G60)*100</f>
        <v>2.7975160939420456</v>
      </c>
    </row>
    <row r="54" spans="1:8">
      <c r="A54" s="20" t="s">
        <v>34</v>
      </c>
      <c r="B54" s="27"/>
      <c r="C54" s="21"/>
      <c r="D54" s="21"/>
      <c r="E54" s="51">
        <v>887418.32</v>
      </c>
      <c r="F54" s="23">
        <f>SUM(E54/E60)*100</f>
        <v>0.86371799562737472</v>
      </c>
      <c r="G54" s="30">
        <f t="shared" ref="G54:G56" si="3">+E54</f>
        <v>887418.32</v>
      </c>
      <c r="H54" s="23">
        <f>SUM(G54/G60)*100</f>
        <v>0.86371799562737472</v>
      </c>
    </row>
    <row r="55" spans="1:8">
      <c r="A55" s="20" t="s">
        <v>35</v>
      </c>
      <c r="B55" s="27"/>
      <c r="C55" s="21"/>
      <c r="D55" s="21"/>
      <c r="E55" s="51">
        <v>118558.03</v>
      </c>
      <c r="F55" s="23">
        <f>SUM(E55/E60)*100</f>
        <v>0.11539169490791014</v>
      </c>
      <c r="G55" s="30">
        <f t="shared" si="3"/>
        <v>118558.03</v>
      </c>
      <c r="H55" s="23">
        <f>SUM(G55/G60)*100</f>
        <v>0.11539169490791014</v>
      </c>
    </row>
    <row r="56" spans="1:8">
      <c r="A56" s="20" t="s">
        <v>49</v>
      </c>
      <c r="B56" s="27"/>
      <c r="C56" s="21"/>
      <c r="D56" s="21"/>
      <c r="E56" s="51">
        <v>0</v>
      </c>
      <c r="F56" s="23">
        <f>SUM(E56/E60)*100</f>
        <v>0</v>
      </c>
      <c r="G56" s="30">
        <f t="shared" si="3"/>
        <v>0</v>
      </c>
      <c r="H56" s="23">
        <f>SUM(G56/G60)*100</f>
        <v>0</v>
      </c>
    </row>
    <row r="57" spans="1:8">
      <c r="A57" s="20" t="s">
        <v>36</v>
      </c>
      <c r="B57" s="27"/>
      <c r="C57" s="21"/>
      <c r="D57" s="21"/>
      <c r="E57" s="52">
        <v>575908.4</v>
      </c>
      <c r="F57" s="23">
        <f>SUM(E57/E60)*100</f>
        <v>0.56052758626052301</v>
      </c>
      <c r="G57" s="30">
        <f>+E57</f>
        <v>575908.4</v>
      </c>
      <c r="H57" s="23">
        <f>SUM(G57/G60)*100</f>
        <v>0.56052758626052301</v>
      </c>
    </row>
    <row r="58" spans="1:8">
      <c r="A58" s="20"/>
      <c r="B58" s="27" t="s">
        <v>50</v>
      </c>
      <c r="C58" s="35"/>
      <c r="D58" s="21"/>
      <c r="E58" s="48">
        <f>SUM(E52:E57)</f>
        <v>4456164.37</v>
      </c>
      <c r="F58" s="49">
        <f>SUM(F53:F57)</f>
        <v>4.3371533707378536</v>
      </c>
      <c r="G58" s="48">
        <f>SUM(G52:G57)</f>
        <v>4456164.37</v>
      </c>
      <c r="H58" s="49">
        <f>SUM(H53:H57)</f>
        <v>4.3371533707378536</v>
      </c>
    </row>
    <row r="59" spans="1:8" ht="6.75" customHeight="1">
      <c r="A59" s="20"/>
      <c r="B59" s="27"/>
      <c r="C59" s="21"/>
      <c r="D59" s="21"/>
      <c r="E59" s="46"/>
      <c r="F59" s="47"/>
      <c r="G59" s="46"/>
      <c r="H59" s="47"/>
    </row>
    <row r="60" spans="1:8">
      <c r="A60" s="20"/>
      <c r="B60" s="35"/>
      <c r="C60" s="36" t="s">
        <v>51</v>
      </c>
      <c r="D60" s="35"/>
      <c r="E60" s="40">
        <f>SUM(E58+E49)</f>
        <v>102743988.72</v>
      </c>
      <c r="F60" s="53">
        <f>SUM(E60/E60)*100</f>
        <v>100</v>
      </c>
      <c r="G60" s="40">
        <f>SUM(G58+G49)</f>
        <v>102743988.72</v>
      </c>
      <c r="H60" s="53">
        <f>SUM(G60/G60)*100</f>
        <v>100</v>
      </c>
    </row>
    <row r="61" spans="1:8" ht="15.75" customHeight="1" thickBot="1">
      <c r="A61" s="54"/>
      <c r="B61" s="55"/>
      <c r="C61" s="56" t="s">
        <v>52</v>
      </c>
      <c r="D61" s="55"/>
      <c r="E61" s="57">
        <f>SUM(E31-E60)</f>
        <v>77357455.290000021</v>
      </c>
      <c r="F61" s="58"/>
      <c r="G61" s="57">
        <f>SUM(G31-G60)</f>
        <v>77357455.290000021</v>
      </c>
      <c r="H61" s="58"/>
    </row>
    <row r="63" spans="1:8">
      <c r="G63" s="59"/>
    </row>
    <row r="64" spans="1:8">
      <c r="G64" s="60"/>
    </row>
  </sheetData>
  <printOptions horizontalCentered="1" verticalCentered="1"/>
  <pageMargins left="0.25" right="0.25" top="0.75" bottom="0.75" header="0.3" footer="0.3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64"/>
  <sheetViews>
    <sheetView topLeftCell="A58" zoomScale="130" workbookViewId="0">
      <selection activeCell="C74" sqref="C74"/>
    </sheetView>
  </sheetViews>
  <sheetFormatPr baseColWidth="10" defaultRowHeight="12.75"/>
  <cols>
    <col min="1" max="1" width="1.5703125" customWidth="1"/>
    <col min="2" max="2" width="1.7109375" customWidth="1"/>
    <col min="3" max="3" width="33.28515625" customWidth="1"/>
    <col min="4" max="4" width="3.28515625" customWidth="1"/>
    <col min="5" max="5" width="12.28515625" bestFit="1" customWidth="1"/>
    <col min="6" max="6" width="5.5703125" customWidth="1"/>
    <col min="7" max="7" width="12.5703125" customWidth="1"/>
    <col min="8" max="8" width="5.42578125" customWidth="1"/>
  </cols>
  <sheetData>
    <row r="1" spans="1:8" ht="21.75" customHeight="1">
      <c r="A1" s="1" t="s">
        <v>0</v>
      </c>
      <c r="B1" s="2"/>
      <c r="C1" s="2"/>
      <c r="D1" s="2"/>
      <c r="E1" s="2"/>
      <c r="F1" s="3"/>
      <c r="G1" s="2"/>
      <c r="H1" s="3"/>
    </row>
    <row r="2" spans="1:8">
      <c r="A2" s="4" t="s">
        <v>53</v>
      </c>
      <c r="B2" s="5"/>
      <c r="C2" s="5"/>
      <c r="D2" s="5"/>
      <c r="E2" s="5"/>
      <c r="F2" s="6"/>
      <c r="G2" s="5"/>
      <c r="H2" s="6"/>
    </row>
    <row r="3" spans="1:8" ht="13.5" thickBot="1">
      <c r="A3" s="7"/>
      <c r="B3" s="8"/>
      <c r="C3" s="8"/>
      <c r="D3" s="8"/>
      <c r="E3" s="9"/>
      <c r="F3" s="11"/>
      <c r="G3" s="61"/>
      <c r="H3" s="10"/>
    </row>
    <row r="4" spans="1:8" ht="13.5" thickBot="1">
      <c r="A4" s="12"/>
      <c r="B4" s="13"/>
      <c r="C4" s="13" t="s">
        <v>2</v>
      </c>
      <c r="D4" s="14"/>
      <c r="E4" s="15" t="s">
        <v>54</v>
      </c>
      <c r="F4" s="15" t="s">
        <v>4</v>
      </c>
      <c r="G4" s="15" t="s">
        <v>5</v>
      </c>
      <c r="H4" s="15" t="s">
        <v>4</v>
      </c>
    </row>
    <row r="5" spans="1:8" ht="16.5" customHeight="1">
      <c r="A5" s="16" t="s">
        <v>6</v>
      </c>
      <c r="B5" s="17"/>
      <c r="C5" s="17"/>
      <c r="D5" s="17"/>
      <c r="E5" s="18"/>
      <c r="F5" s="19"/>
      <c r="G5" s="18"/>
      <c r="H5" s="19"/>
    </row>
    <row r="6" spans="1:8" ht="12.75" customHeight="1">
      <c r="A6" s="20" t="s">
        <v>7</v>
      </c>
      <c r="B6" s="21"/>
      <c r="C6" s="21"/>
      <c r="D6" s="21"/>
      <c r="E6" s="22">
        <v>124429000</v>
      </c>
      <c r="F6" s="23">
        <f>SUM(E6/E27)*100</f>
        <v>45.483928987388374</v>
      </c>
      <c r="G6" s="22">
        <f>+[1]rdo!$E$6+E6</f>
        <v>124429000</v>
      </c>
      <c r="H6" s="23">
        <f>SUM(G6/G27)*100</f>
        <v>26.211383082588053</v>
      </c>
    </row>
    <row r="7" spans="1:8" ht="12.75" customHeight="1">
      <c r="A7" s="20" t="s">
        <v>8</v>
      </c>
      <c r="B7" s="21"/>
      <c r="C7" s="21"/>
      <c r="D7" s="21"/>
      <c r="E7" s="24">
        <v>13747660</v>
      </c>
      <c r="F7" s="23">
        <f>SUM(E7/E27)*100</f>
        <v>5.0253364664407787</v>
      </c>
      <c r="G7" s="22">
        <f>+[1]rdo!$E$7+E7</f>
        <v>70641810</v>
      </c>
      <c r="H7" s="23">
        <f>SUM(G7/G27)*100</f>
        <v>14.880932447881118</v>
      </c>
    </row>
    <row r="8" spans="1:8">
      <c r="A8" s="20" t="s">
        <v>9</v>
      </c>
      <c r="B8" s="21"/>
      <c r="C8" s="21"/>
      <c r="D8" s="21"/>
      <c r="E8" s="25">
        <v>0</v>
      </c>
      <c r="F8" s="26">
        <f>SUM(E8/E27)*100</f>
        <v>0</v>
      </c>
      <c r="G8" s="25">
        <f>+[1]rdo!$E$8+E8</f>
        <v>0</v>
      </c>
      <c r="H8" s="26">
        <f>SUM(G8/G27)*100</f>
        <v>0</v>
      </c>
    </row>
    <row r="9" spans="1:8">
      <c r="A9" s="20"/>
      <c r="B9" s="27" t="s">
        <v>10</v>
      </c>
      <c r="C9" s="21"/>
      <c r="D9" s="21"/>
      <c r="E9" s="28">
        <f>SUM(E6:E8)</f>
        <v>138176660</v>
      </c>
      <c r="F9" s="29">
        <f>SUM(E9/E27)*100</f>
        <v>50.509265453829158</v>
      </c>
      <c r="G9" s="28">
        <f>SUM(G6:G8)</f>
        <v>195070810</v>
      </c>
      <c r="H9" s="29">
        <f>SUM(G9/G27)*100</f>
        <v>41.092315530469179</v>
      </c>
    </row>
    <row r="10" spans="1:8">
      <c r="A10" s="20" t="s">
        <v>11</v>
      </c>
      <c r="B10" s="21"/>
      <c r="C10" s="21"/>
      <c r="D10" s="21"/>
      <c r="E10" s="30">
        <v>1471865</v>
      </c>
      <c r="F10" s="23">
        <f>SUM(E10/E27)*100</f>
        <v>0.53802733397377134</v>
      </c>
      <c r="G10" s="30">
        <f>+[1]rdo!$E$10+E10</f>
        <v>3858945.55</v>
      </c>
      <c r="H10" s="23">
        <f>SUM(G10/G27)*100</f>
        <v>0.8128997267992063</v>
      </c>
    </row>
    <row r="11" spans="1:8">
      <c r="A11" s="20" t="s">
        <v>12</v>
      </c>
      <c r="B11" s="21"/>
      <c r="C11" s="21"/>
      <c r="D11" s="21"/>
      <c r="E11" s="30">
        <v>1637759</v>
      </c>
      <c r="F11" s="23">
        <f>SUM(E11/E27)*100</f>
        <v>0.59866842982308144</v>
      </c>
      <c r="G11" s="30">
        <f>+[1]rdo!$E$11+E11</f>
        <v>2886765.49</v>
      </c>
      <c r="H11" s="23">
        <f>SUM(G11/G27)*100</f>
        <v>0.60810676070678882</v>
      </c>
    </row>
    <row r="12" spans="1:8">
      <c r="A12" s="20" t="s">
        <v>13</v>
      </c>
      <c r="B12" s="21"/>
      <c r="C12" s="21"/>
      <c r="D12" s="21"/>
      <c r="E12" s="30">
        <v>0</v>
      </c>
      <c r="F12" s="23">
        <f>SUM(E12/E27)*100</f>
        <v>0</v>
      </c>
      <c r="G12" s="30">
        <f>+[1]rdo!$E$12+E12</f>
        <v>0</v>
      </c>
      <c r="H12" s="23">
        <f>SUM(G12/G27)*100</f>
        <v>0</v>
      </c>
    </row>
    <row r="13" spans="1:8">
      <c r="A13" s="20" t="s">
        <v>14</v>
      </c>
      <c r="B13" s="21"/>
      <c r="C13" s="21"/>
      <c r="D13" s="21"/>
      <c r="E13" s="25">
        <f>226599+834313</f>
        <v>1060912</v>
      </c>
      <c r="F13" s="26">
        <f>SUM(E13/E27)*100</f>
        <v>0.38780707126046321</v>
      </c>
      <c r="G13" s="25">
        <f>+[1]rdo!$E$13+E13</f>
        <v>2396425.5099999998</v>
      </c>
      <c r="H13" s="26">
        <f>SUM(G13/G27)*100</f>
        <v>0.50481501154470776</v>
      </c>
    </row>
    <row r="14" spans="1:8">
      <c r="A14" s="20"/>
      <c r="B14" s="27" t="s">
        <v>15</v>
      </c>
      <c r="C14" s="21"/>
      <c r="D14" s="21"/>
      <c r="E14" s="28">
        <f>SUM(E10:E13)</f>
        <v>4170536</v>
      </c>
      <c r="F14" s="29">
        <f>SUM(E14/E27)*100</f>
        <v>1.524502835057316</v>
      </c>
      <c r="G14" s="28">
        <f>SUM(G10:G13)</f>
        <v>9142136.5500000007</v>
      </c>
      <c r="H14" s="29">
        <f>SUM(G14/G27)*100</f>
        <v>1.9258214990507034</v>
      </c>
    </row>
    <row r="15" spans="1:8">
      <c r="A15" s="20" t="s">
        <v>16</v>
      </c>
      <c r="B15" s="21"/>
      <c r="C15" s="21"/>
      <c r="D15" s="21"/>
      <c r="E15" s="30">
        <v>6742617</v>
      </c>
      <c r="F15" s="23">
        <f>SUM(E15/E27)*100</f>
        <v>2.4647044725679517</v>
      </c>
      <c r="G15" s="30">
        <f>+[1]rdo!$E$15+E15</f>
        <v>29663941.800000001</v>
      </c>
      <c r="H15" s="23">
        <f>SUM(G15/G27)*100</f>
        <v>6.2488080934460353</v>
      </c>
    </row>
    <row r="16" spans="1:8">
      <c r="A16" s="20" t="s">
        <v>17</v>
      </c>
      <c r="B16" s="21"/>
      <c r="C16" s="21"/>
      <c r="D16" s="21"/>
      <c r="E16" s="30">
        <v>7280056</v>
      </c>
      <c r="F16" s="23">
        <f>SUM(E16/E27)*100</f>
        <v>2.6611605825668505</v>
      </c>
      <c r="G16" s="30">
        <f>+[1]rdo!$E$16+E16</f>
        <v>96691437.200000003</v>
      </c>
      <c r="H16" s="23">
        <f>SUM(G16/G27)*100</f>
        <v>20.368373138538487</v>
      </c>
    </row>
    <row r="17" spans="1:10">
      <c r="A17" s="20" t="s">
        <v>18</v>
      </c>
      <c r="B17" s="21"/>
      <c r="C17" s="21"/>
      <c r="D17" s="21"/>
      <c r="E17" s="30">
        <v>5419535</v>
      </c>
      <c r="F17" s="23">
        <f>SUM(E17/E27)*100</f>
        <v>1.9810634585560107</v>
      </c>
      <c r="G17" s="30">
        <f>+[1]rdo!$E$17+E17</f>
        <v>22664546.530000001</v>
      </c>
      <c r="H17" s="23">
        <f>SUM(G17/G27)*100</f>
        <v>4.7743621783585164</v>
      </c>
    </row>
    <row r="18" spans="1:10">
      <c r="A18" s="20" t="s">
        <v>19</v>
      </c>
      <c r="B18" s="21"/>
      <c r="C18" s="21"/>
      <c r="D18" s="21"/>
      <c r="E18" s="30">
        <v>2700205</v>
      </c>
      <c r="F18" s="23">
        <f>SUM(E18/E27)*100</f>
        <v>0.98703624132148482</v>
      </c>
      <c r="G18" s="30">
        <f>+[1]rdo!$E$18+E18</f>
        <v>3716488.5</v>
      </c>
      <c r="H18" s="23">
        <f>SUM(G18/G27)*100</f>
        <v>0.78289067496751608</v>
      </c>
    </row>
    <row r="19" spans="1:10">
      <c r="A19" s="20" t="s">
        <v>20</v>
      </c>
      <c r="B19" s="21"/>
      <c r="C19" s="21"/>
      <c r="D19" s="21"/>
      <c r="E19" s="31">
        <v>444426</v>
      </c>
      <c r="F19" s="23">
        <f>SUM(E19/E27)*100</f>
        <v>0.16245602411133311</v>
      </c>
      <c r="G19" s="30">
        <f>+[1]rdo!$E$19+E19</f>
        <v>721312</v>
      </c>
      <c r="H19" s="23">
        <f>SUM(G19/G27)*100</f>
        <v>0.15194677409661536</v>
      </c>
    </row>
    <row r="20" spans="1:10">
      <c r="A20" s="20" t="s">
        <v>21</v>
      </c>
      <c r="B20" s="21"/>
      <c r="C20" s="21"/>
      <c r="D20" s="21"/>
      <c r="E20" s="30">
        <v>729492</v>
      </c>
      <c r="F20" s="23">
        <f>SUM(E20/E27)*100</f>
        <v>0.26665939873235273</v>
      </c>
      <c r="G20" s="30">
        <f>+[1]rdo!$E$20+E20</f>
        <v>1271471</v>
      </c>
      <c r="H20" s="23">
        <f>SUM(G20/G27)*100</f>
        <v>0.26783959896327481</v>
      </c>
    </row>
    <row r="21" spans="1:10">
      <c r="A21" s="20" t="s">
        <v>22</v>
      </c>
      <c r="B21" s="21"/>
      <c r="D21" s="21"/>
      <c r="E21" s="30">
        <v>8369312</v>
      </c>
      <c r="F21" s="23">
        <f>SUM(E21/E27)*100</f>
        <v>3.0593285542863593</v>
      </c>
      <c r="G21" s="30">
        <f>+[1]rdo!$E$21+E21</f>
        <v>10116604.91</v>
      </c>
      <c r="H21" s="23">
        <f>SUM(G21/G27)*100</f>
        <v>2.1310965031560269</v>
      </c>
    </row>
    <row r="22" spans="1:10">
      <c r="A22" s="20" t="s">
        <v>23</v>
      </c>
      <c r="B22" s="21"/>
      <c r="C22" s="21"/>
      <c r="D22" s="21"/>
      <c r="E22" s="30">
        <v>602904</v>
      </c>
      <c r="F22" s="23">
        <f>SUM(E22/E27)*100</f>
        <v>0.22038626624189217</v>
      </c>
      <c r="G22" s="30">
        <f>+[1]rdo!$E$22+E22</f>
        <v>983886.19</v>
      </c>
      <c r="H22" s="23">
        <f>SUM(G22/G27)*100</f>
        <v>0.20725890134741914</v>
      </c>
      <c r="J22" s="32"/>
    </row>
    <row r="23" spans="1:10">
      <c r="A23" s="20" t="s">
        <v>24</v>
      </c>
      <c r="B23" s="21"/>
      <c r="C23" s="21"/>
      <c r="D23" s="21"/>
      <c r="E23" s="30">
        <v>477316</v>
      </c>
      <c r="F23" s="23">
        <f>SUM(E23/E27)*100</f>
        <v>0.1744786749756429</v>
      </c>
      <c r="G23" s="30">
        <f>+[1]rdo!$E$23+E23</f>
        <v>1523417.4</v>
      </c>
      <c r="H23" s="23">
        <f>SUM(G23/G27)*100</f>
        <v>0.32091294686994409</v>
      </c>
      <c r="J23" s="32"/>
    </row>
    <row r="24" spans="1:10">
      <c r="A24" s="20" t="s">
        <v>25</v>
      </c>
      <c r="B24" s="21"/>
      <c r="C24" s="21"/>
      <c r="D24" s="21"/>
      <c r="E24" s="25">
        <v>98453897</v>
      </c>
      <c r="F24" s="26">
        <f>SUM(E24/E27)*100</f>
        <v>35.988958037753655</v>
      </c>
      <c r="G24" s="25">
        <f>+[1]rdo!$E$24+E24</f>
        <v>103147546</v>
      </c>
      <c r="H24" s="26">
        <f>SUM(G24/G27)*100</f>
        <v>21.728373950082965</v>
      </c>
    </row>
    <row r="25" spans="1:10">
      <c r="A25" s="20"/>
      <c r="B25" s="27" t="s">
        <v>26</v>
      </c>
      <c r="C25" s="21"/>
      <c r="D25" s="21"/>
      <c r="E25" s="28">
        <f>SUM(E15:E24)</f>
        <v>131219760</v>
      </c>
      <c r="F25" s="29">
        <f>SUM(F15:F24)</f>
        <v>47.966231711113537</v>
      </c>
      <c r="G25" s="28">
        <f>SUM(G15:G24)</f>
        <v>270500651.52999997</v>
      </c>
      <c r="H25" s="29">
        <f>SUM(H15:H24)</f>
        <v>56.981862759826811</v>
      </c>
    </row>
    <row r="26" spans="1:10">
      <c r="A26" s="20"/>
      <c r="B26" s="27"/>
      <c r="C26" s="21"/>
      <c r="D26" s="21"/>
      <c r="E26" s="33"/>
      <c r="F26" s="34"/>
      <c r="G26" s="33"/>
      <c r="H26" s="34"/>
    </row>
    <row r="27" spans="1:10">
      <c r="A27" s="20"/>
      <c r="B27" s="35"/>
      <c r="C27" s="36" t="s">
        <v>27</v>
      </c>
      <c r="D27" s="35"/>
      <c r="E27" s="37">
        <f>SUM(E25,E14,E9)</f>
        <v>273566956</v>
      </c>
      <c r="F27" s="38">
        <f>SUM(F25+F9+F14)</f>
        <v>100.00000000000001</v>
      </c>
      <c r="G27" s="37">
        <f>SUM(G25,G14,G9)+1</f>
        <v>474713599.07999998</v>
      </c>
      <c r="H27" s="38">
        <f>SUM(H25+H9+H14)</f>
        <v>99.999999789346688</v>
      </c>
    </row>
    <row r="28" spans="1:10" ht="5.25" customHeight="1">
      <c r="A28" s="20"/>
      <c r="B28" s="35"/>
      <c r="C28" s="36"/>
      <c r="D28" s="35"/>
      <c r="E28" s="30"/>
      <c r="F28" s="23"/>
      <c r="G28" s="30"/>
      <c r="H28" s="23"/>
    </row>
    <row r="29" spans="1:10">
      <c r="A29" s="20"/>
      <c r="B29" s="35" t="s">
        <v>28</v>
      </c>
      <c r="C29" s="36"/>
      <c r="D29" s="35"/>
      <c r="E29" s="30">
        <v>3057075</v>
      </c>
      <c r="F29" s="23">
        <f>SUM(E29/E27)</f>
        <v>1.1174869380057729E-2</v>
      </c>
      <c r="G29" s="30">
        <f>+[1]rdo!$E$29+E29</f>
        <v>24102273.07</v>
      </c>
      <c r="H29" s="23">
        <f>SUM(G29/G27)</f>
        <v>5.0772240602987705E-2</v>
      </c>
    </row>
    <row r="30" spans="1:10" ht="3.75" customHeight="1">
      <c r="A30" s="20"/>
      <c r="B30" s="35"/>
      <c r="C30" s="36"/>
      <c r="D30" s="35"/>
      <c r="E30" s="30"/>
      <c r="F30" s="39"/>
      <c r="G30" s="30"/>
      <c r="H30" s="39"/>
    </row>
    <row r="31" spans="1:10">
      <c r="A31" s="20"/>
      <c r="B31" s="35"/>
      <c r="C31" s="36" t="s">
        <v>29</v>
      </c>
      <c r="D31" s="35"/>
      <c r="E31" s="40">
        <f>SUM(E27-E29)</f>
        <v>270509881</v>
      </c>
      <c r="F31" s="41">
        <f>SUM(E31/E31)*100</f>
        <v>100</v>
      </c>
      <c r="G31" s="40">
        <f>SUM(G27-G29)</f>
        <v>450611326.00999999</v>
      </c>
      <c r="H31" s="41">
        <f>SUM(G31/G31)*100</f>
        <v>100</v>
      </c>
    </row>
    <row r="32" spans="1:10">
      <c r="A32" s="42" t="s">
        <v>30</v>
      </c>
      <c r="B32" s="43"/>
      <c r="C32" s="43"/>
      <c r="D32" s="43"/>
      <c r="E32" s="30"/>
      <c r="F32" s="23"/>
      <c r="G32" s="30"/>
      <c r="H32" s="23"/>
    </row>
    <row r="33" spans="1:8">
      <c r="A33" s="42"/>
      <c r="B33" s="44" t="s">
        <v>31</v>
      </c>
      <c r="C33" s="43"/>
      <c r="D33" s="43"/>
      <c r="E33" s="30"/>
      <c r="F33" s="23"/>
      <c r="G33" s="30"/>
      <c r="H33" s="23"/>
    </row>
    <row r="34" spans="1:8">
      <c r="A34" s="20" t="s">
        <v>32</v>
      </c>
      <c r="B34" s="21"/>
      <c r="C34" s="21"/>
      <c r="D34" s="21"/>
      <c r="E34" s="45">
        <f>87028431-4500000-1850000</f>
        <v>80678431</v>
      </c>
      <c r="F34" s="23">
        <f>SUM(E34/E60)*100</f>
        <v>63.106059319318476</v>
      </c>
      <c r="G34" s="45">
        <f>+[1]rdo!$E$34+E34</f>
        <v>160760847.99000001</v>
      </c>
      <c r="H34" s="23">
        <f>SUM(G34/G60)*100</f>
        <v>69.717252087472886</v>
      </c>
    </row>
    <row r="35" spans="1:8">
      <c r="A35" s="20" t="s">
        <v>33</v>
      </c>
      <c r="B35" s="21"/>
      <c r="C35" s="21"/>
      <c r="D35" s="21"/>
      <c r="E35" s="30">
        <v>17762046</v>
      </c>
      <c r="F35" s="23">
        <f>SUM(E35/E60)*100</f>
        <v>13.893338214627196</v>
      </c>
      <c r="G35" s="30">
        <f>+[1]rdo!$E$35+E35</f>
        <v>27687217.670000002</v>
      </c>
      <c r="H35" s="23">
        <f>SUM(G35/G60)*100</f>
        <v>12.007132072481944</v>
      </c>
    </row>
    <row r="36" spans="1:8">
      <c r="A36" s="20" t="s">
        <v>34</v>
      </c>
      <c r="B36" s="21"/>
      <c r="C36" s="21"/>
      <c r="D36" s="21"/>
      <c r="E36" s="30">
        <v>8033206</v>
      </c>
      <c r="F36" s="23">
        <f>SUM(E36/E60)*100</f>
        <v>6.2835130539450512</v>
      </c>
      <c r="G36" s="30">
        <f>+[1]rdo!$E$36+E36</f>
        <v>12173831.779999999</v>
      </c>
      <c r="H36" s="23">
        <f>SUM(G36/G60)*100</f>
        <v>5.2794328326107296</v>
      </c>
    </row>
    <row r="37" spans="1:8">
      <c r="A37" s="20" t="s">
        <v>35</v>
      </c>
      <c r="B37" s="21"/>
      <c r="C37" s="21"/>
      <c r="D37" s="21"/>
      <c r="E37" s="30">
        <v>5592974</v>
      </c>
      <c r="F37" s="23">
        <f>SUM(E37/E60)*100</f>
        <v>4.3747820159691244</v>
      </c>
      <c r="G37" s="30">
        <f>+[1]rdo!$E$37+E37</f>
        <v>8850807.870000001</v>
      </c>
      <c r="H37" s="23">
        <f>SUM(G37/G60)*100</f>
        <v>3.8383350869669606</v>
      </c>
    </row>
    <row r="38" spans="1:8">
      <c r="A38" s="20" t="s">
        <v>36</v>
      </c>
      <c r="B38" s="21"/>
      <c r="C38" s="21"/>
      <c r="D38" s="21"/>
      <c r="E38" s="25">
        <f>4395691+4500000+1850000</f>
        <v>10745691</v>
      </c>
      <c r="F38" s="26">
        <f>SUM(E38/E60)*100</f>
        <v>8.405198332043252</v>
      </c>
      <c r="G38" s="25">
        <f>+[1]rdo!$E$38+E38</f>
        <v>11001323.49</v>
      </c>
      <c r="H38" s="26">
        <f>SUM(G38/G60)*100</f>
        <v>4.7709504685859603</v>
      </c>
    </row>
    <row r="39" spans="1:8">
      <c r="A39" s="20"/>
      <c r="B39" s="27" t="s">
        <v>37</v>
      </c>
      <c r="C39" s="21"/>
      <c r="D39" s="21"/>
      <c r="E39" s="28">
        <f>SUM(E34:E38)</f>
        <v>122812348</v>
      </c>
      <c r="F39" s="29">
        <f>SUM(E39/E60)*100</f>
        <v>96.062890935903098</v>
      </c>
      <c r="G39" s="28">
        <f>SUM(G34:G38)</f>
        <v>220474028.80000004</v>
      </c>
      <c r="H39" s="29">
        <f>SUM(G39/G60)*100</f>
        <v>95.613102548118491</v>
      </c>
    </row>
    <row r="40" spans="1:8">
      <c r="A40" s="20" t="s">
        <v>38</v>
      </c>
      <c r="B40" s="21"/>
      <c r="C40" s="21"/>
      <c r="D40" s="21"/>
      <c r="E40" s="30">
        <v>113259</v>
      </c>
      <c r="F40" s="23">
        <f>SUM(E40/E60)*100</f>
        <v>8.8590334292032669E-2</v>
      </c>
      <c r="G40" s="30">
        <f>+[1]rdo!$E$40+E40</f>
        <v>208738.39</v>
      </c>
      <c r="H40" s="23">
        <f>SUM(G40/G60)*100</f>
        <v>9.052370112447071E-2</v>
      </c>
    </row>
    <row r="41" spans="1:8">
      <c r="A41" s="20" t="s">
        <v>39</v>
      </c>
      <c r="B41" s="21"/>
      <c r="C41" s="21"/>
      <c r="D41" s="21"/>
      <c r="E41" s="30">
        <v>58286</v>
      </c>
      <c r="F41" s="23">
        <f>SUM(E41/E60)*100</f>
        <v>4.5590868933554206E-2</v>
      </c>
      <c r="G41" s="30">
        <f>+[1]rdo!$E$41+E41</f>
        <v>374213.87</v>
      </c>
      <c r="H41" s="23">
        <f>SUM(G41/G60)*100</f>
        <v>0.16228555046587997</v>
      </c>
    </row>
    <row r="42" spans="1:8">
      <c r="A42" s="20" t="s">
        <v>40</v>
      </c>
      <c r="B42" s="21"/>
      <c r="C42" s="21"/>
      <c r="D42" s="21"/>
      <c r="E42" s="30">
        <v>346299</v>
      </c>
      <c r="F42" s="23">
        <f>SUM(E42/E60)*100</f>
        <v>0.27087246201181914</v>
      </c>
      <c r="G42" s="30">
        <f>+[1]rdo!$E$42+E42</f>
        <v>482081.36</v>
      </c>
      <c r="H42" s="23">
        <f>SUM(G42/G60)*100</f>
        <v>0.20906450869108634</v>
      </c>
    </row>
    <row r="43" spans="1:8">
      <c r="A43" s="20" t="s">
        <v>41</v>
      </c>
      <c r="B43" s="21"/>
      <c r="C43" s="21"/>
      <c r="D43" s="21"/>
      <c r="E43" s="30">
        <v>18298</v>
      </c>
      <c r="F43" s="23">
        <f>SUM(E43/E60)*100</f>
        <v>1.431255738506974E-2</v>
      </c>
      <c r="G43" s="30">
        <f>+[1]rdo!$E$43+E43</f>
        <v>50210.5</v>
      </c>
      <c r="H43" s="23">
        <f>SUM(G43/G60)*100</f>
        <v>2.1774817250004831E-2</v>
      </c>
    </row>
    <row r="44" spans="1:8">
      <c r="A44" s="20" t="s">
        <v>42</v>
      </c>
      <c r="B44" s="21"/>
      <c r="C44" s="21"/>
      <c r="D44" s="21"/>
      <c r="E44" s="30">
        <v>310346</v>
      </c>
      <c r="F44" s="23">
        <f>SUM(E44/E60)*100</f>
        <v>0.24275029698474443</v>
      </c>
      <c r="G44" s="30">
        <f>+[1]rdo!$E$44+E44</f>
        <v>317235.73</v>
      </c>
      <c r="H44" s="23">
        <f>SUM(G44/G60)*100</f>
        <v>0.13757580677192768</v>
      </c>
    </row>
    <row r="45" spans="1:8">
      <c r="A45" s="20" t="s">
        <v>43</v>
      </c>
      <c r="B45" s="21"/>
      <c r="C45" s="21"/>
      <c r="D45" s="21"/>
      <c r="E45" s="30">
        <v>0</v>
      </c>
      <c r="F45" s="23">
        <f>SUM(E45/E60)*100</f>
        <v>0</v>
      </c>
      <c r="G45" s="30">
        <f>+[1]rdo!$E$45+E45</f>
        <v>0</v>
      </c>
      <c r="H45" s="23">
        <f>SUM(G45/G60)*100</f>
        <v>0</v>
      </c>
    </row>
    <row r="46" spans="1:8">
      <c r="A46" s="20" t="s">
        <v>44</v>
      </c>
      <c r="B46" s="21"/>
      <c r="C46" s="21"/>
      <c r="D46" s="21"/>
      <c r="E46" s="30">
        <v>38703</v>
      </c>
      <c r="F46" s="23">
        <f>SUM(E46/E60)*100</f>
        <v>3.0273194254801298E-2</v>
      </c>
      <c r="G46" s="30">
        <f>+[1]rdo!$E$46+E46</f>
        <v>39697.17</v>
      </c>
      <c r="H46" s="23">
        <f>SUM(G46/G60)*100</f>
        <v>1.7215495207025908E-2</v>
      </c>
    </row>
    <row r="47" spans="1:8">
      <c r="A47" s="20" t="s">
        <v>45</v>
      </c>
      <c r="B47" s="21"/>
      <c r="C47" s="21"/>
      <c r="D47" s="21"/>
      <c r="E47" s="25">
        <v>26574</v>
      </c>
      <c r="F47" s="26">
        <f>SUM(E47/E60)*100</f>
        <v>2.0785982071857213E-2</v>
      </c>
      <c r="G47" s="25">
        <f>+[1]rdo!$E$47+E47</f>
        <v>65731.53</v>
      </c>
      <c r="H47" s="26">
        <f>SUM(G47/G60)*100</f>
        <v>2.8505831515583599E-2</v>
      </c>
    </row>
    <row r="48" spans="1:8">
      <c r="A48" s="20"/>
      <c r="B48" s="27" t="s">
        <v>46</v>
      </c>
      <c r="C48" s="21"/>
      <c r="D48" s="21"/>
      <c r="E48" s="46">
        <f>SUM(E40:E47)</f>
        <v>911765</v>
      </c>
      <c r="F48" s="47">
        <f>SUM(E48/E60)*100</f>
        <v>0.71317569593387864</v>
      </c>
      <c r="G48" s="46">
        <f>SUM(G40:G47)</f>
        <v>1537908.55</v>
      </c>
      <c r="H48" s="47">
        <f>SUM(G48/G60)*100</f>
        <v>0.6669457110259791</v>
      </c>
    </row>
    <row r="49" spans="1:8">
      <c r="A49" s="20"/>
      <c r="B49" s="27"/>
      <c r="C49" s="27" t="s">
        <v>47</v>
      </c>
      <c r="D49" s="21"/>
      <c r="E49" s="48">
        <f>SUM(E39+E48)</f>
        <v>123724113</v>
      </c>
      <c r="F49" s="49">
        <f>SUM(E49/E60)*100</f>
        <v>96.776066631836983</v>
      </c>
      <c r="G49" s="48">
        <f>SUM(G39+G48)+1</f>
        <v>222011938.35000005</v>
      </c>
      <c r="H49" s="49">
        <f>SUM(G49/G60)*100</f>
        <v>96.280048692815072</v>
      </c>
    </row>
    <row r="50" spans="1:8">
      <c r="A50" s="20"/>
      <c r="B50" s="27"/>
      <c r="C50" s="21"/>
      <c r="D50" s="21"/>
      <c r="E50" s="46"/>
      <c r="F50" s="47"/>
      <c r="G50" s="46"/>
      <c r="H50" s="47"/>
    </row>
    <row r="51" spans="1:8">
      <c r="A51" s="20"/>
      <c r="B51" s="50" t="s">
        <v>48</v>
      </c>
      <c r="C51" s="21"/>
      <c r="D51" s="21"/>
      <c r="E51" s="46"/>
      <c r="F51" s="47"/>
      <c r="G51" s="46"/>
      <c r="H51" s="47"/>
    </row>
    <row r="52" spans="1:8">
      <c r="A52" s="20" t="s">
        <v>32</v>
      </c>
      <c r="B52" s="27"/>
      <c r="C52" s="21"/>
      <c r="D52" s="21"/>
      <c r="E52" s="45">
        <v>67900</v>
      </c>
      <c r="F52" s="23">
        <f>SUM(E52/E60)*100</f>
        <v>5.311086711368649E-2</v>
      </c>
      <c r="G52" s="45">
        <f>+[1]rdo!$E$52+E52</f>
        <v>67900</v>
      </c>
      <c r="H52" s="23">
        <f>SUM(G52/G60)*100</f>
        <v>2.9446233183802753E-2</v>
      </c>
    </row>
    <row r="53" spans="1:8">
      <c r="A53" s="20" t="s">
        <v>33</v>
      </c>
      <c r="B53" s="27"/>
      <c r="C53" s="21"/>
      <c r="D53" s="21"/>
      <c r="E53" s="51">
        <v>2090016</v>
      </c>
      <c r="F53" s="23">
        <f>SUM(E53/E60)*100</f>
        <v>1.6347947281513782</v>
      </c>
      <c r="G53" s="30">
        <f>+[1]rdo!$E$53+E53</f>
        <v>4964295.62</v>
      </c>
      <c r="H53" s="23">
        <f>SUM(G53/G60)*100</f>
        <v>2.1528690194381541</v>
      </c>
    </row>
    <row r="54" spans="1:8">
      <c r="A54" s="20" t="s">
        <v>34</v>
      </c>
      <c r="B54" s="27"/>
      <c r="C54" s="21"/>
      <c r="D54" s="21"/>
      <c r="E54" s="51">
        <v>1300189</v>
      </c>
      <c r="F54" s="23">
        <f>SUM(E54/E60)*100</f>
        <v>1.0169980147522375</v>
      </c>
      <c r="G54" s="30">
        <f>+[1]rdo!$E$54+E54</f>
        <v>2187607.3199999998</v>
      </c>
      <c r="H54" s="23">
        <f>SUM(G54/G60)*100</f>
        <v>0.94870096110918711</v>
      </c>
    </row>
    <row r="55" spans="1:8">
      <c r="A55" s="20" t="s">
        <v>35</v>
      </c>
      <c r="B55" s="27"/>
      <c r="C55" s="21"/>
      <c r="D55" s="21"/>
      <c r="E55" s="51">
        <v>62056</v>
      </c>
      <c r="F55" s="23">
        <f>SUM(E55/E60)*100</f>
        <v>4.8539734456655798E-2</v>
      </c>
      <c r="G55" s="30">
        <f>+[1]rdo!$E$55+E55</f>
        <v>180614.03</v>
      </c>
      <c r="H55" s="23">
        <f>SUM(G55/G60)*100</f>
        <v>7.8326993279033086E-2</v>
      </c>
    </row>
    <row r="56" spans="1:8">
      <c r="A56" s="20" t="s">
        <v>49</v>
      </c>
      <c r="B56" s="27"/>
      <c r="C56" s="21"/>
      <c r="D56" s="21"/>
      <c r="E56" s="51">
        <v>0</v>
      </c>
      <c r="F56" s="23">
        <f>SUM(E56/E60)*100</f>
        <v>0</v>
      </c>
      <c r="G56" s="30">
        <f>+[1]rdo!$E$56+E56</f>
        <v>0</v>
      </c>
      <c r="H56" s="23">
        <f>SUM(G56/G60)*100</f>
        <v>0</v>
      </c>
    </row>
    <row r="57" spans="1:8">
      <c r="A57" s="20" t="s">
        <v>36</v>
      </c>
      <c r="B57" s="27"/>
      <c r="C57" s="21"/>
      <c r="D57" s="21"/>
      <c r="E57" s="52">
        <v>601501.62</v>
      </c>
      <c r="F57" s="23">
        <f>SUM(E57/E60)*100</f>
        <v>0.47049002368905962</v>
      </c>
      <c r="G57" s="30">
        <f>+[1]rdo!$E$57+E57</f>
        <v>1177410.02</v>
      </c>
      <c r="H57" s="23">
        <f>SUM(G57/G60)*100</f>
        <v>0.510608100174755</v>
      </c>
    </row>
    <row r="58" spans="1:8">
      <c r="A58" s="20"/>
      <c r="B58" s="27" t="s">
        <v>50</v>
      </c>
      <c r="C58" s="35"/>
      <c r="D58" s="21"/>
      <c r="E58" s="48">
        <f>SUM(E52:E57)</f>
        <v>4121662.62</v>
      </c>
      <c r="F58" s="49">
        <f>SUM(F53:F57)</f>
        <v>3.1708225010493307</v>
      </c>
      <c r="G58" s="48">
        <f>SUM(G52:G57)</f>
        <v>8577826.9900000002</v>
      </c>
      <c r="H58" s="49">
        <f>SUM(H53:H57)</f>
        <v>3.6905050740011291</v>
      </c>
    </row>
    <row r="59" spans="1:8" ht="6.75" customHeight="1">
      <c r="A59" s="20"/>
      <c r="B59" s="27"/>
      <c r="C59" s="21"/>
      <c r="D59" s="21"/>
      <c r="E59" s="46"/>
      <c r="F59" s="47"/>
      <c r="G59" s="46"/>
      <c r="H59" s="47"/>
    </row>
    <row r="60" spans="1:8">
      <c r="A60" s="20"/>
      <c r="B60" s="35"/>
      <c r="C60" s="36" t="s">
        <v>51</v>
      </c>
      <c r="D60" s="35"/>
      <c r="E60" s="40">
        <f>SUM(E58+E49)</f>
        <v>127845775.62</v>
      </c>
      <c r="F60" s="53">
        <f>SUM(E60/E60)*100</f>
        <v>100</v>
      </c>
      <c r="G60" s="40">
        <f>SUM(G58+G49)</f>
        <v>230589765.34000006</v>
      </c>
      <c r="H60" s="53">
        <f>SUM(G60/G60)*100</f>
        <v>100</v>
      </c>
    </row>
    <row r="61" spans="1:8" ht="15.75" customHeight="1" thickBot="1">
      <c r="A61" s="54"/>
      <c r="B61" s="55"/>
      <c r="C61" s="56" t="s">
        <v>52</v>
      </c>
      <c r="D61" s="55"/>
      <c r="E61" s="57">
        <f>SUM(E31-E60)</f>
        <v>142664105.38</v>
      </c>
      <c r="F61" s="58"/>
      <c r="G61" s="57">
        <f>SUM(G31-G60)</f>
        <v>220021560.66999993</v>
      </c>
      <c r="H61" s="58"/>
    </row>
    <row r="63" spans="1:8">
      <c r="G63" s="59"/>
    </row>
    <row r="64" spans="1:8">
      <c r="G64" s="60"/>
    </row>
  </sheetData>
  <printOptions horizontalCentered="1" verticalCentered="1"/>
  <pageMargins left="0.25" right="0.25" top="0.75" bottom="0.75" header="0.3" footer="0.3"/>
  <pageSetup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A64" zoomScale="130" workbookViewId="0">
      <selection activeCell="B65" sqref="B65:C75"/>
    </sheetView>
  </sheetViews>
  <sheetFormatPr baseColWidth="10" defaultRowHeight="12.75"/>
  <cols>
    <col min="1" max="1" width="1.5703125" customWidth="1"/>
    <col min="2" max="2" width="1.7109375" customWidth="1"/>
    <col min="3" max="3" width="33.28515625" customWidth="1"/>
    <col min="4" max="4" width="3.28515625" customWidth="1"/>
    <col min="5" max="5" width="12.28515625" bestFit="1" customWidth="1"/>
    <col min="6" max="6" width="5.5703125" customWidth="1"/>
    <col min="7" max="7" width="12.5703125" customWidth="1"/>
    <col min="8" max="8" width="5.42578125" customWidth="1"/>
  </cols>
  <sheetData>
    <row r="1" spans="1:8" ht="21.75" customHeight="1">
      <c r="A1" s="1" t="s">
        <v>0</v>
      </c>
      <c r="B1" s="2"/>
      <c r="C1" s="2"/>
      <c r="D1" s="2"/>
      <c r="E1" s="2"/>
      <c r="F1" s="3"/>
      <c r="G1" s="2"/>
      <c r="H1" s="3"/>
    </row>
    <row r="2" spans="1:8">
      <c r="A2" s="4" t="s">
        <v>55</v>
      </c>
      <c r="B2" s="5"/>
      <c r="C2" s="5"/>
      <c r="D2" s="5"/>
      <c r="E2" s="5"/>
      <c r="F2" s="6"/>
      <c r="G2" s="5"/>
      <c r="H2" s="6"/>
    </row>
    <row r="3" spans="1:8" ht="13.5" thickBot="1">
      <c r="A3" s="7"/>
      <c r="B3" s="8"/>
      <c r="C3" s="8"/>
      <c r="D3" s="8"/>
      <c r="E3" s="9"/>
      <c r="F3" s="11"/>
      <c r="G3" s="61"/>
      <c r="H3" s="10"/>
    </row>
    <row r="4" spans="1:8" ht="13.5" thickBot="1">
      <c r="A4" s="12"/>
      <c r="B4" s="13"/>
      <c r="C4" s="13" t="s">
        <v>2</v>
      </c>
      <c r="D4" s="14"/>
      <c r="E4" s="15" t="s">
        <v>56</v>
      </c>
      <c r="F4" s="15" t="s">
        <v>4</v>
      </c>
      <c r="G4" s="15" t="s">
        <v>5</v>
      </c>
      <c r="H4" s="15" t="s">
        <v>4</v>
      </c>
    </row>
    <row r="5" spans="1:8" ht="16.5" customHeight="1">
      <c r="A5" s="16" t="s">
        <v>6</v>
      </c>
      <c r="B5" s="17"/>
      <c r="C5" s="17"/>
      <c r="D5" s="17"/>
      <c r="E5" s="18"/>
      <c r="F5" s="19"/>
      <c r="G5" s="18"/>
      <c r="H5" s="19"/>
    </row>
    <row r="6" spans="1:8" ht="12.75" customHeight="1">
      <c r="A6" s="20" t="s">
        <v>7</v>
      </c>
      <c r="B6" s="21"/>
      <c r="C6" s="21"/>
      <c r="D6" s="21"/>
      <c r="E6" s="22">
        <v>41476000</v>
      </c>
      <c r="F6" s="23">
        <f>SUM(E6/E27)*100</f>
        <v>33.184174267719428</v>
      </c>
      <c r="G6" s="22">
        <f>+[2]rdo!$G$6+E6</f>
        <v>165905000</v>
      </c>
      <c r="H6" s="23">
        <f>SUM(G6/G27)*100</f>
        <v>27.664624669748299</v>
      </c>
    </row>
    <row r="7" spans="1:8" ht="12.75" customHeight="1">
      <c r="A7" s="20" t="s">
        <v>8</v>
      </c>
      <c r="B7" s="21"/>
      <c r="C7" s="21"/>
      <c r="D7" s="21"/>
      <c r="E7" s="24">
        <v>43145804</v>
      </c>
      <c r="F7" s="23">
        <f>SUM(E7/E27)*100</f>
        <v>34.520153314130248</v>
      </c>
      <c r="G7" s="22">
        <f>+[2]rdo!$G$7+E7</f>
        <v>113787614</v>
      </c>
      <c r="H7" s="23">
        <f>SUM(G7/G27)*100</f>
        <v>18.97406126021637</v>
      </c>
    </row>
    <row r="8" spans="1:8">
      <c r="A8" s="20" t="s">
        <v>9</v>
      </c>
      <c r="B8" s="21"/>
      <c r="C8" s="21"/>
      <c r="D8" s="21"/>
      <c r="E8" s="25">
        <v>0</v>
      </c>
      <c r="F8" s="26">
        <f>SUM(E8/E27)*100</f>
        <v>0</v>
      </c>
      <c r="G8" s="25">
        <f>+[2]rdo!$E$8+E8</f>
        <v>0</v>
      </c>
      <c r="H8" s="26">
        <f>SUM(G8/G27)*100</f>
        <v>0</v>
      </c>
    </row>
    <row r="9" spans="1:8">
      <c r="A9" s="20"/>
      <c r="B9" s="27" t="s">
        <v>10</v>
      </c>
      <c r="C9" s="21"/>
      <c r="D9" s="21"/>
      <c r="E9" s="28">
        <f>SUM(E6:E8)</f>
        <v>84621804</v>
      </c>
      <c r="F9" s="29">
        <f>SUM(E9/E27)*100</f>
        <v>67.704327581849682</v>
      </c>
      <c r="G9" s="28">
        <f>SUM(G6:G8)</f>
        <v>279692614</v>
      </c>
      <c r="H9" s="29">
        <f>SUM(G9/G27)*100</f>
        <v>46.638685929964666</v>
      </c>
    </row>
    <row r="10" spans="1:8">
      <c r="A10" s="20" t="s">
        <v>11</v>
      </c>
      <c r="B10" s="21"/>
      <c r="C10" s="21"/>
      <c r="D10" s="21"/>
      <c r="E10" s="30">
        <v>1453359.47</v>
      </c>
      <c r="F10" s="23">
        <f>SUM(E10/E27)*100</f>
        <v>1.1628058136300596</v>
      </c>
      <c r="G10" s="30">
        <f>+[2]rdo!$G$10+E10</f>
        <v>5312305.0199999996</v>
      </c>
      <c r="H10" s="23">
        <f>SUM(G10/G27)*100</f>
        <v>0.88582577082981051</v>
      </c>
    </row>
    <row r="11" spans="1:8">
      <c r="A11" s="20" t="s">
        <v>12</v>
      </c>
      <c r="B11" s="21"/>
      <c r="C11" s="21"/>
      <c r="D11" s="21"/>
      <c r="E11" s="30">
        <v>1098772.81</v>
      </c>
      <c r="F11" s="23">
        <f>SUM(E11/E27)*100</f>
        <v>0.87910763833715344</v>
      </c>
      <c r="G11" s="30">
        <f>+[2]rdo!$G$11+E11</f>
        <v>3985538.3000000003</v>
      </c>
      <c r="H11" s="23">
        <f>SUM(G11/G27)*100</f>
        <v>0.66458769281460295</v>
      </c>
    </row>
    <row r="12" spans="1:8">
      <c r="A12" s="20" t="s">
        <v>13</v>
      </c>
      <c r="B12" s="21"/>
      <c r="C12" s="21"/>
      <c r="D12" s="21"/>
      <c r="E12" s="30">
        <v>14697312.960000001</v>
      </c>
      <c r="F12" s="23">
        <f>SUM(E12/E27)*100</f>
        <v>11.759046063551242</v>
      </c>
      <c r="G12" s="30">
        <f>+[2]rdo!$G$12+E12</f>
        <v>14697312.960000001</v>
      </c>
      <c r="H12" s="23">
        <f>SUM(G12/G27)*100</f>
        <v>2.4507739169538434</v>
      </c>
    </row>
    <row r="13" spans="1:8">
      <c r="A13" s="20" t="s">
        <v>14</v>
      </c>
      <c r="B13" s="21"/>
      <c r="C13" s="21"/>
      <c r="D13" s="21"/>
      <c r="E13" s="25">
        <f>1202092.73+2365093.73</f>
        <v>3567186.46</v>
      </c>
      <c r="F13" s="26">
        <f>SUM(E13/E27)*100</f>
        <v>2.8540393753999704</v>
      </c>
      <c r="G13" s="25">
        <f>+[2]rdo!$G$13+E13</f>
        <v>5963611.9699999997</v>
      </c>
      <c r="H13" s="26">
        <f>SUM(G13/G27)*100</f>
        <v>0.99443107095065397</v>
      </c>
    </row>
    <row r="14" spans="1:8">
      <c r="A14" s="20"/>
      <c r="B14" s="27" t="s">
        <v>15</v>
      </c>
      <c r="C14" s="21"/>
      <c r="D14" s="21"/>
      <c r="E14" s="28">
        <f>SUM(E10:E13)</f>
        <v>20816631.700000003</v>
      </c>
      <c r="F14" s="29">
        <f>SUM(E14/E27)*100</f>
        <v>16.654998890918428</v>
      </c>
      <c r="G14" s="28">
        <f>SUM(G10:G13)</f>
        <v>29958768.25</v>
      </c>
      <c r="H14" s="29">
        <f>SUM(G14/G27)*100</f>
        <v>4.9956184515489106</v>
      </c>
    </row>
    <row r="15" spans="1:8">
      <c r="A15" s="20" t="s">
        <v>16</v>
      </c>
      <c r="B15" s="21"/>
      <c r="C15" s="21"/>
      <c r="D15" s="21"/>
      <c r="E15" s="30">
        <v>5073143</v>
      </c>
      <c r="F15" s="23">
        <f>SUM(E15/E27)*100</f>
        <v>4.058927124049112</v>
      </c>
      <c r="G15" s="30">
        <f>+[2]rdo!$G$15+E15</f>
        <v>34737084.799999997</v>
      </c>
      <c r="H15" s="23">
        <f>SUM(G15/G27)*100</f>
        <v>5.7924017546982824</v>
      </c>
    </row>
    <row r="16" spans="1:8">
      <c r="A16" s="20" t="s">
        <v>17</v>
      </c>
      <c r="B16" s="21"/>
      <c r="C16" s="21"/>
      <c r="D16" s="21"/>
      <c r="E16" s="30">
        <v>1245562.3700000001</v>
      </c>
      <c r="F16" s="23">
        <f>SUM(E16/E27)*100</f>
        <v>0.99655122835841525</v>
      </c>
      <c r="G16" s="30">
        <f>+[2]rdo!$G$16+E16</f>
        <v>97936999.570000008</v>
      </c>
      <c r="H16" s="23">
        <f>SUM(G16/G27)*100</f>
        <v>16.330974560051541</v>
      </c>
    </row>
    <row r="17" spans="1:10">
      <c r="A17" s="20" t="s">
        <v>18</v>
      </c>
      <c r="B17" s="21"/>
      <c r="C17" s="21"/>
      <c r="D17" s="21"/>
      <c r="E17" s="30">
        <v>3936605.91</v>
      </c>
      <c r="F17" s="23">
        <f>SUM(E17/E27)*100</f>
        <v>3.1496049894101223</v>
      </c>
      <c r="G17" s="30">
        <f>+[2]rdo!$G$17+E17</f>
        <v>26601152.440000001</v>
      </c>
      <c r="H17" s="23">
        <f>SUM(G17/G27)*100</f>
        <v>4.4357367049537935</v>
      </c>
    </row>
    <row r="18" spans="1:10">
      <c r="A18" s="20" t="s">
        <v>19</v>
      </c>
      <c r="B18" s="21"/>
      <c r="C18" s="21"/>
      <c r="D18" s="21"/>
      <c r="E18" s="30">
        <v>1403252.5</v>
      </c>
      <c r="F18" s="23">
        <f>SUM(E18/E27)*100</f>
        <v>1.1227161611923271</v>
      </c>
      <c r="G18" s="30">
        <f>+[2]rdo!$G$18+E18</f>
        <v>5119741</v>
      </c>
      <c r="H18" s="23">
        <f>SUM(G18/G27)*100</f>
        <v>0.85371576005136562</v>
      </c>
    </row>
    <row r="19" spans="1:10">
      <c r="A19" s="20" t="s">
        <v>20</v>
      </c>
      <c r="B19" s="21"/>
      <c r="C19" s="21"/>
      <c r="D19" s="21"/>
      <c r="E19" s="31">
        <v>1620760</v>
      </c>
      <c r="F19" s="23">
        <f>SUM(E19/E27)*100</f>
        <v>1.2967398564506931</v>
      </c>
      <c r="G19" s="30">
        <f>+[2]rdo!$G$19+E19</f>
        <v>2342072</v>
      </c>
      <c r="H19" s="23">
        <f>SUM(G19/G27)*100</f>
        <v>0.39054002489091189</v>
      </c>
    </row>
    <row r="20" spans="1:10">
      <c r="A20" s="20" t="s">
        <v>21</v>
      </c>
      <c r="B20" s="21"/>
      <c r="C20" s="21"/>
      <c r="D20" s="21"/>
      <c r="E20" s="30">
        <v>506744.34</v>
      </c>
      <c r="F20" s="23">
        <f>SUM(E20/E27)*100</f>
        <v>0.40543669803598387</v>
      </c>
      <c r="G20" s="30">
        <f>+[2]rdo!$G$20+E20</f>
        <v>1778215.34</v>
      </c>
      <c r="H20" s="23">
        <f>SUM(G20/G27)*100</f>
        <v>0.29651704266350537</v>
      </c>
    </row>
    <row r="21" spans="1:10">
      <c r="A21" s="20" t="s">
        <v>22</v>
      </c>
      <c r="B21" s="21"/>
      <c r="D21" s="21"/>
      <c r="E21" s="30">
        <v>2897933.59</v>
      </c>
      <c r="F21" s="23">
        <f>SUM(E21/E27)*100</f>
        <v>2.3185826325305667</v>
      </c>
      <c r="G21" s="30">
        <f>+[2]rdo!$G$21+E21</f>
        <v>13014538.5</v>
      </c>
      <c r="H21" s="23">
        <f>SUM(G21/G27)*100</f>
        <v>2.1701716214248457</v>
      </c>
    </row>
    <row r="22" spans="1:10">
      <c r="A22" s="20" t="s">
        <v>23</v>
      </c>
      <c r="B22" s="21"/>
      <c r="C22" s="21"/>
      <c r="D22" s="21"/>
      <c r="E22" s="30">
        <v>562017.69999999995</v>
      </c>
      <c r="F22" s="23">
        <f>SUM(E22/E27)*100</f>
        <v>0.4496598827838475</v>
      </c>
      <c r="G22" s="30">
        <f>+[2]rdo!$G$22+E22</f>
        <v>1545903.89</v>
      </c>
      <c r="H22" s="23">
        <f>SUM(G22/G27)*100</f>
        <v>0.25777915609748864</v>
      </c>
      <c r="J22" s="32"/>
    </row>
    <row r="23" spans="1:10">
      <c r="A23" s="20" t="s">
        <v>24</v>
      </c>
      <c r="B23" s="21"/>
      <c r="C23" s="21"/>
      <c r="D23" s="21"/>
      <c r="E23" s="30">
        <v>874696.46</v>
      </c>
      <c r="F23" s="23">
        <f>SUM(E23/E27)*100</f>
        <v>0.69982832867193745</v>
      </c>
      <c r="G23" s="30">
        <f>+[2]rdo!$G$23+E23</f>
        <v>2398113.86</v>
      </c>
      <c r="H23" s="23">
        <f>SUM(G23/G27)*100</f>
        <v>0.39988499353377721</v>
      </c>
      <c r="J23" s="32"/>
    </row>
    <row r="24" spans="1:10">
      <c r="A24" s="20" t="s">
        <v>25</v>
      </c>
      <c r="B24" s="21"/>
      <c r="C24" s="21"/>
      <c r="D24" s="21"/>
      <c r="E24" s="25">
        <v>1428138.05</v>
      </c>
      <c r="F24" s="26">
        <f>SUM(E24/E27)*100</f>
        <v>1.1426266257488911</v>
      </c>
      <c r="G24" s="25">
        <f>+[2]rdo!$G$24+E24</f>
        <v>104575684.05</v>
      </c>
      <c r="H24" s="26">
        <f>SUM(G24/G27)*100</f>
        <v>17.437973833371107</v>
      </c>
    </row>
    <row r="25" spans="1:10">
      <c r="A25" s="20"/>
      <c r="B25" s="27" t="s">
        <v>26</v>
      </c>
      <c r="C25" s="21"/>
      <c r="D25" s="21"/>
      <c r="E25" s="28">
        <f>SUM(E15:E24)</f>
        <v>19548853.920000002</v>
      </c>
      <c r="F25" s="29">
        <f>SUM(F15:F24)</f>
        <v>15.640673527231899</v>
      </c>
      <c r="G25" s="28">
        <f>SUM(G15:G24)</f>
        <v>290049505.44999999</v>
      </c>
      <c r="H25" s="29">
        <f>SUM(H15:H24)</f>
        <v>48.365695451736613</v>
      </c>
    </row>
    <row r="26" spans="1:10">
      <c r="A26" s="20"/>
      <c r="B26" s="27"/>
      <c r="C26" s="21"/>
      <c r="D26" s="21"/>
      <c r="E26" s="33"/>
      <c r="F26" s="34"/>
      <c r="G26" s="33"/>
      <c r="H26" s="34"/>
    </row>
    <row r="27" spans="1:10">
      <c r="A27" s="20"/>
      <c r="B27" s="35"/>
      <c r="C27" s="36" t="s">
        <v>27</v>
      </c>
      <c r="D27" s="35"/>
      <c r="E27" s="37">
        <f>SUM(E25,E14,E9)</f>
        <v>124987289.62</v>
      </c>
      <c r="F27" s="38">
        <f>SUM(F25+F9+F14)</f>
        <v>100</v>
      </c>
      <c r="G27" s="37">
        <f>SUM(G25,G14,G9)+1</f>
        <v>599700888.70000005</v>
      </c>
      <c r="H27" s="38">
        <f>SUM(H25+H9+H14)</f>
        <v>99.999999833250186</v>
      </c>
    </row>
    <row r="28" spans="1:10" ht="5.25" customHeight="1">
      <c r="A28" s="20"/>
      <c r="B28" s="35"/>
      <c r="C28" s="36"/>
      <c r="D28" s="35"/>
      <c r="E28" s="30"/>
      <c r="F28" s="23"/>
      <c r="G28" s="30"/>
      <c r="H28" s="23"/>
    </row>
    <row r="29" spans="1:10">
      <c r="A29" s="20"/>
      <c r="B29" s="35" t="s">
        <v>28</v>
      </c>
      <c r="C29" s="36"/>
      <c r="D29" s="35"/>
      <c r="E29" s="30">
        <v>2723318.95</v>
      </c>
      <c r="F29" s="23">
        <f>SUM(E29/E27)</f>
        <v>2.1788767148081471E-2</v>
      </c>
      <c r="G29" s="30">
        <f>+[2]rdo!$G$29+E29</f>
        <v>26825592.02</v>
      </c>
      <c r="H29" s="23">
        <f>SUM(G29/G27)</f>
        <v>4.473161958814352E-2</v>
      </c>
    </row>
    <row r="30" spans="1:10" ht="3.75" customHeight="1">
      <c r="A30" s="20"/>
      <c r="B30" s="35"/>
      <c r="C30" s="36"/>
      <c r="D30" s="35"/>
      <c r="E30" s="30"/>
      <c r="F30" s="39"/>
      <c r="G30" s="30"/>
      <c r="H30" s="39"/>
    </row>
    <row r="31" spans="1:10">
      <c r="A31" s="20"/>
      <c r="B31" s="35"/>
      <c r="C31" s="36" t="s">
        <v>29</v>
      </c>
      <c r="D31" s="35"/>
      <c r="E31" s="40">
        <f>SUM(E27-E29)</f>
        <v>122263970.67</v>
      </c>
      <c r="F31" s="41">
        <f>SUM(E31/E31)*100</f>
        <v>100</v>
      </c>
      <c r="G31" s="40">
        <f>SUM(G27-G29)</f>
        <v>572875296.68000007</v>
      </c>
      <c r="H31" s="41">
        <f>SUM(G31/G31)*100</f>
        <v>100</v>
      </c>
    </row>
    <row r="32" spans="1:10">
      <c r="A32" s="42" t="s">
        <v>30</v>
      </c>
      <c r="B32" s="43"/>
      <c r="C32" s="43"/>
      <c r="D32" s="43"/>
      <c r="E32" s="30"/>
      <c r="F32" s="23"/>
      <c r="G32" s="30"/>
      <c r="H32" s="23"/>
    </row>
    <row r="33" spans="1:8">
      <c r="A33" s="42"/>
      <c r="B33" s="44" t="s">
        <v>31</v>
      </c>
      <c r="C33" s="43"/>
      <c r="D33" s="43"/>
      <c r="E33" s="30"/>
      <c r="F33" s="23"/>
      <c r="G33" s="30"/>
      <c r="H33" s="23"/>
    </row>
    <row r="34" spans="1:8">
      <c r="A34" s="20" t="s">
        <v>32</v>
      </c>
      <c r="B34" s="21"/>
      <c r="C34" s="21"/>
      <c r="D34" s="21"/>
      <c r="E34" s="45">
        <v>103330797.38</v>
      </c>
      <c r="F34" s="23">
        <f>SUM(E34/E60)*100</f>
        <v>69.738483616319996</v>
      </c>
      <c r="G34" s="45">
        <f>+[2]rdo!$G$34+E34</f>
        <v>264091645.37</v>
      </c>
      <c r="H34" s="23">
        <f>SUM(G34/G60)*100</f>
        <v>69.725557780651442</v>
      </c>
    </row>
    <row r="35" spans="1:8">
      <c r="A35" s="20" t="s">
        <v>33</v>
      </c>
      <c r="B35" s="21"/>
      <c r="C35" s="21"/>
      <c r="D35" s="21"/>
      <c r="E35" s="30">
        <v>16579161.51</v>
      </c>
      <c r="F35" s="23">
        <f>SUM(E35/E60)*100</f>
        <v>11.189360893882403</v>
      </c>
      <c r="G35" s="30">
        <f>+[2]rdo!$G$35+E35</f>
        <v>44266379.18</v>
      </c>
      <c r="H35" s="23">
        <f>SUM(G35/G60)*100</f>
        <v>11.687223103673134</v>
      </c>
    </row>
    <row r="36" spans="1:8">
      <c r="A36" s="20" t="s">
        <v>34</v>
      </c>
      <c r="B36" s="21"/>
      <c r="C36" s="21"/>
      <c r="D36" s="21"/>
      <c r="E36" s="30">
        <v>14402982.720000001</v>
      </c>
      <c r="F36" s="23">
        <f>SUM(E36/E60)*100</f>
        <v>9.7206466988831473</v>
      </c>
      <c r="G36" s="30">
        <f>+[2]rdo!$G$36+E36</f>
        <v>26576814.5</v>
      </c>
      <c r="H36" s="23">
        <f>SUM(G36/G60)*100</f>
        <v>7.016818773078497</v>
      </c>
    </row>
    <row r="37" spans="1:8">
      <c r="A37" s="20" t="s">
        <v>35</v>
      </c>
      <c r="B37" s="21"/>
      <c r="C37" s="21"/>
      <c r="D37" s="21"/>
      <c r="E37" s="30">
        <v>4263844.2300000004</v>
      </c>
      <c r="F37" s="23">
        <f>SUM(E37/E60)*100</f>
        <v>2.8776902773998088</v>
      </c>
      <c r="G37" s="30">
        <f>+[2]rdo!$G$37+E37</f>
        <v>13114652.100000001</v>
      </c>
      <c r="H37" s="23">
        <f>SUM(G37/G60)*100</f>
        <v>3.4625344981684449</v>
      </c>
    </row>
    <row r="38" spans="1:8">
      <c r="A38" s="20" t="s">
        <v>36</v>
      </c>
      <c r="B38" s="21"/>
      <c r="C38" s="21"/>
      <c r="D38" s="21"/>
      <c r="E38" s="25">
        <v>4577857.67</v>
      </c>
      <c r="F38" s="26">
        <f>SUM(E38/E60)*100</f>
        <v>3.0896195540143223</v>
      </c>
      <c r="G38" s="25">
        <f>+[2]rdo!$G$38+E38</f>
        <v>15579181.16</v>
      </c>
      <c r="H38" s="26">
        <f>SUM(G38/G60)*100</f>
        <v>4.1132202218094589</v>
      </c>
    </row>
    <row r="39" spans="1:8">
      <c r="A39" s="20"/>
      <c r="B39" s="27" t="s">
        <v>37</v>
      </c>
      <c r="C39" s="21"/>
      <c r="D39" s="21"/>
      <c r="E39" s="28">
        <f>SUM(E34:E38)</f>
        <v>143154643.50999999</v>
      </c>
      <c r="F39" s="29">
        <f>SUM(E39/E60)*100</f>
        <v>96.615801040499676</v>
      </c>
      <c r="G39" s="28">
        <f>SUM(G34:G38)</f>
        <v>363628672.31000006</v>
      </c>
      <c r="H39" s="29">
        <f>SUM(G39/G60)*100</f>
        <v>96.005354377380996</v>
      </c>
    </row>
    <row r="40" spans="1:8">
      <c r="A40" s="20" t="s">
        <v>38</v>
      </c>
      <c r="B40" s="21"/>
      <c r="C40" s="21"/>
      <c r="D40" s="21"/>
      <c r="E40" s="30">
        <v>308849.42</v>
      </c>
      <c r="F40" s="23">
        <f>SUM(E40/E60)*100</f>
        <v>0.20844405310617314</v>
      </c>
      <c r="G40" s="30">
        <f>+[2]rdo!$G$40+E40</f>
        <v>517587.81</v>
      </c>
      <c r="H40" s="23">
        <f>SUM(G40/G60)*100</f>
        <v>0.13665369346369882</v>
      </c>
    </row>
    <row r="41" spans="1:8">
      <c r="A41" s="20" t="s">
        <v>39</v>
      </c>
      <c r="B41" s="21"/>
      <c r="C41" s="21"/>
      <c r="D41" s="21"/>
      <c r="E41" s="30">
        <v>72588.03</v>
      </c>
      <c r="F41" s="23">
        <f>SUM(E41/E60)*100</f>
        <v>4.8990032683864156E-2</v>
      </c>
      <c r="G41" s="30">
        <f>+[2]rdo!$G$41+E41</f>
        <v>446801.9</v>
      </c>
      <c r="H41" s="23">
        <f>SUM(G41/G60)*100</f>
        <v>0.11796477564183404</v>
      </c>
    </row>
    <row r="42" spans="1:8">
      <c r="A42" s="20" t="s">
        <v>40</v>
      </c>
      <c r="B42" s="21"/>
      <c r="C42" s="21"/>
      <c r="D42" s="21"/>
      <c r="E42" s="30">
        <v>629614.79</v>
      </c>
      <c r="F42" s="23">
        <f>SUM(E42/E60)*100</f>
        <v>0.42493024180907341</v>
      </c>
      <c r="G42" s="30">
        <f>+[2]rdo!$G$42+E42</f>
        <v>1111696.1499999999</v>
      </c>
      <c r="H42" s="23">
        <f>SUM(G42/G60)*100</f>
        <v>0.29351036089291621</v>
      </c>
    </row>
    <row r="43" spans="1:8">
      <c r="A43" s="20" t="s">
        <v>41</v>
      </c>
      <c r="B43" s="21"/>
      <c r="C43" s="21"/>
      <c r="D43" s="21"/>
      <c r="E43" s="30">
        <v>79757.63</v>
      </c>
      <c r="F43" s="23">
        <f>SUM(E43/E60)*100</f>
        <v>5.3828832391339801E-2</v>
      </c>
      <c r="G43" s="30">
        <f>+[2]rdo!$G$43+E43</f>
        <v>129968.13</v>
      </c>
      <c r="H43" s="23">
        <f>SUM(G43/G60)*100</f>
        <v>3.4314225825894475E-2</v>
      </c>
    </row>
    <row r="44" spans="1:8">
      <c r="A44" s="20" t="s">
        <v>42</v>
      </c>
      <c r="B44" s="21"/>
      <c r="C44" s="21"/>
      <c r="D44" s="21"/>
      <c r="E44" s="30">
        <v>51302.57</v>
      </c>
      <c r="F44" s="23">
        <f>SUM(E44/E60)*100</f>
        <v>3.4624366869664726E-2</v>
      </c>
      <c r="G44" s="30">
        <f>+[2]rdo!$G$44+E44</f>
        <v>368538.3</v>
      </c>
      <c r="H44" s="23">
        <f>SUM(G44/G60)*100</f>
        <v>9.7301595796532914E-2</v>
      </c>
    </row>
    <row r="45" spans="1:8">
      <c r="A45" s="20" t="s">
        <v>43</v>
      </c>
      <c r="B45" s="21"/>
      <c r="C45" s="21"/>
      <c r="D45" s="21"/>
      <c r="E45" s="30">
        <v>0</v>
      </c>
      <c r="F45" s="23">
        <f>SUM(E45/E60)*100</f>
        <v>0</v>
      </c>
      <c r="G45" s="30">
        <f>+[2]rdo!$G$45+E45</f>
        <v>0</v>
      </c>
      <c r="H45" s="23">
        <f>SUM(G45/G60)*100</f>
        <v>0</v>
      </c>
    </row>
    <row r="46" spans="1:8">
      <c r="A46" s="20" t="s">
        <v>44</v>
      </c>
      <c r="B46" s="21"/>
      <c r="C46" s="21"/>
      <c r="D46" s="21"/>
      <c r="E46" s="30">
        <v>103798.44</v>
      </c>
      <c r="F46" s="23">
        <f>SUM(E46/E60)*100</f>
        <v>7.0054098012222024E-2</v>
      </c>
      <c r="G46" s="30">
        <f>+[2]rdo!$G$46+E46</f>
        <v>143495.60999999999</v>
      </c>
      <c r="H46" s="23">
        <f>SUM(G46/G60)*100</f>
        <v>3.7885755273731191E-2</v>
      </c>
    </row>
    <row r="47" spans="1:8">
      <c r="A47" s="20" t="s">
        <v>45</v>
      </c>
      <c r="B47" s="21"/>
      <c r="C47" s="21"/>
      <c r="D47" s="21"/>
      <c r="E47" s="25">
        <v>12661.48</v>
      </c>
      <c r="F47" s="26">
        <f>SUM(E47/E60)*100</f>
        <v>8.5452976065901274E-3</v>
      </c>
      <c r="G47" s="25">
        <f>+[2]rdo!$G$47+E47</f>
        <v>78393.009999999995</v>
      </c>
      <c r="H47" s="26">
        <f>SUM(G47/G60)*100</f>
        <v>2.0697346713472013E-2</v>
      </c>
    </row>
    <row r="48" spans="1:8">
      <c r="A48" s="20"/>
      <c r="B48" s="27" t="s">
        <v>46</v>
      </c>
      <c r="C48" s="21"/>
      <c r="D48" s="21"/>
      <c r="E48" s="46">
        <f>SUM(E40:E47)</f>
        <v>1258572.3600000001</v>
      </c>
      <c r="F48" s="47">
        <f>SUM(E48/E60)*100</f>
        <v>0.84941692247892753</v>
      </c>
      <c r="G48" s="46">
        <f>SUM(G40:G47)</f>
        <v>2796480.9099999992</v>
      </c>
      <c r="H48" s="47">
        <f>SUM(G48/G60)*100</f>
        <v>0.73832775360807945</v>
      </c>
    </row>
    <row r="49" spans="1:8">
      <c r="A49" s="20"/>
      <c r="B49" s="27"/>
      <c r="C49" s="27" t="s">
        <v>47</v>
      </c>
      <c r="D49" s="21"/>
      <c r="E49" s="48">
        <f>SUM(E39+E48)</f>
        <v>144413215.87</v>
      </c>
      <c r="F49" s="49">
        <f>SUM(E49/E60)*100</f>
        <v>97.465217962978627</v>
      </c>
      <c r="G49" s="48">
        <f>SUM(G39+G48)+1</f>
        <v>366425154.22000009</v>
      </c>
      <c r="H49" s="49">
        <f>SUM(G49/G60)*100</f>
        <v>96.743682395009387</v>
      </c>
    </row>
    <row r="50" spans="1:8">
      <c r="A50" s="20"/>
      <c r="B50" s="27"/>
      <c r="C50" s="21"/>
      <c r="D50" s="21"/>
      <c r="E50" s="46"/>
      <c r="F50" s="47"/>
      <c r="G50" s="46"/>
      <c r="H50" s="47"/>
    </row>
    <row r="51" spans="1:8">
      <c r="A51" s="20"/>
      <c r="B51" s="50" t="s">
        <v>48</v>
      </c>
      <c r="C51" s="21"/>
      <c r="D51" s="21"/>
      <c r="E51" s="46"/>
      <c r="F51" s="47"/>
      <c r="G51" s="46"/>
      <c r="H51" s="47"/>
    </row>
    <row r="52" spans="1:8">
      <c r="A52" s="20" t="s">
        <v>32</v>
      </c>
      <c r="B52" s="27"/>
      <c r="C52" s="21"/>
      <c r="D52" s="21"/>
      <c r="E52" s="45">
        <v>198300</v>
      </c>
      <c r="F52" s="23">
        <f>SUM(E52/E60)*100</f>
        <v>0.13383368416542318</v>
      </c>
      <c r="G52" s="62">
        <f>+[2]rdo!$G$52+E52</f>
        <v>266200</v>
      </c>
      <c r="H52" s="23">
        <f>SUM(G52/G60)*100</f>
        <v>7.0282206221272153E-2</v>
      </c>
    </row>
    <row r="53" spans="1:8">
      <c r="A53" s="20" t="s">
        <v>33</v>
      </c>
      <c r="B53" s="27"/>
      <c r="C53" s="21"/>
      <c r="D53" s="21"/>
      <c r="E53" s="51">
        <v>1863690.5</v>
      </c>
      <c r="F53" s="23">
        <f>SUM(E53/E60)*100</f>
        <v>1.2578142499198166</v>
      </c>
      <c r="G53" s="30">
        <f>+[2]rdo!$G$53+E53</f>
        <v>6827986.1200000001</v>
      </c>
      <c r="H53" s="23">
        <f>SUM(G53/G60)*100</f>
        <v>1.8027270043644776</v>
      </c>
    </row>
    <row r="54" spans="1:8">
      <c r="A54" s="20" t="s">
        <v>34</v>
      </c>
      <c r="B54" s="27"/>
      <c r="C54" s="21"/>
      <c r="D54" s="21"/>
      <c r="E54" s="51">
        <v>792997.35</v>
      </c>
      <c r="F54" s="23">
        <f>SUM(E54/E60)*100</f>
        <v>0.53519796714028012</v>
      </c>
      <c r="G54" s="30">
        <f>+[2]rdo!$G$54+E54</f>
        <v>2980604.67</v>
      </c>
      <c r="H54" s="23">
        <f>SUM(G54/G60)*100</f>
        <v>0.78694016559363955</v>
      </c>
    </row>
    <row r="55" spans="1:8">
      <c r="A55" s="20" t="s">
        <v>35</v>
      </c>
      <c r="B55" s="27"/>
      <c r="C55" s="21"/>
      <c r="D55" s="21"/>
      <c r="E55" s="51">
        <v>334540.88</v>
      </c>
      <c r="F55" s="23">
        <f>SUM(E55/E60)*100</f>
        <v>0.22578335085397244</v>
      </c>
      <c r="G55" s="30">
        <f>+[2]rdo!$G$55+E55</f>
        <v>515154.91000000003</v>
      </c>
      <c r="H55" s="23">
        <f>SUM(G55/G60)*100</f>
        <v>0.1360113584542483</v>
      </c>
    </row>
    <row r="56" spans="1:8">
      <c r="A56" s="20" t="s">
        <v>49</v>
      </c>
      <c r="B56" s="27"/>
      <c r="C56" s="21"/>
      <c r="D56" s="21"/>
      <c r="E56" s="51">
        <v>0</v>
      </c>
      <c r="F56" s="23">
        <f>SUM(E56/E60)*100</f>
        <v>0</v>
      </c>
      <c r="G56" s="30">
        <f>+[2]rdo!$G$56+E56</f>
        <v>0</v>
      </c>
      <c r="H56" s="23">
        <f>SUM(G56/G60)*100</f>
        <v>0</v>
      </c>
    </row>
    <row r="57" spans="1:8">
      <c r="A57" s="20" t="s">
        <v>36</v>
      </c>
      <c r="B57" s="27"/>
      <c r="C57" s="21"/>
      <c r="D57" s="21"/>
      <c r="E57" s="63">
        <v>566231.87</v>
      </c>
      <c r="F57" s="23">
        <f>SUM(E57/E60)*100</f>
        <v>0.38215278494189087</v>
      </c>
      <c r="G57" s="30">
        <f>+[2]rdo!$G$57+E57</f>
        <v>1743641.8900000001</v>
      </c>
      <c r="H57" s="23">
        <f>SUM(G57/G60)*100</f>
        <v>0.46035687035698253</v>
      </c>
    </row>
    <row r="58" spans="1:8">
      <c r="A58" s="20"/>
      <c r="B58" s="27" t="s">
        <v>50</v>
      </c>
      <c r="C58" s="35"/>
      <c r="D58" s="21"/>
      <c r="E58" s="48">
        <f>SUM(E52:E57)</f>
        <v>3755760.6</v>
      </c>
      <c r="F58" s="49">
        <f>SUM(F53:F57)</f>
        <v>2.4009483528559601</v>
      </c>
      <c r="G58" s="48">
        <f>SUM(G52:G57)</f>
        <v>12333587.59</v>
      </c>
      <c r="H58" s="49">
        <f>SUM(H53:H57)</f>
        <v>3.1860353987693482</v>
      </c>
    </row>
    <row r="59" spans="1:8" ht="6.75" customHeight="1">
      <c r="A59" s="20"/>
      <c r="B59" s="27"/>
      <c r="C59" s="21"/>
      <c r="D59" s="21"/>
      <c r="E59" s="46"/>
      <c r="F59" s="47"/>
      <c r="G59" s="46"/>
      <c r="H59" s="47"/>
    </row>
    <row r="60" spans="1:8">
      <c r="A60" s="20"/>
      <c r="B60" s="35"/>
      <c r="C60" s="36" t="s">
        <v>51</v>
      </c>
      <c r="D60" s="35"/>
      <c r="E60" s="40">
        <f>SUM(E58+E49)</f>
        <v>148168976.47</v>
      </c>
      <c r="F60" s="53">
        <f>SUM(E60/E60)*100</f>
        <v>100</v>
      </c>
      <c r="G60" s="40">
        <f>SUM(G58+G49)</f>
        <v>378758741.81000006</v>
      </c>
      <c r="H60" s="53">
        <f>SUM(G60/G60)*100</f>
        <v>100</v>
      </c>
    </row>
    <row r="61" spans="1:8" ht="15.75" customHeight="1" thickBot="1">
      <c r="A61" s="54"/>
      <c r="B61" s="55"/>
      <c r="C61" s="56" t="s">
        <v>52</v>
      </c>
      <c r="D61" s="55"/>
      <c r="E61" s="57">
        <f>SUM(E31-E60)</f>
        <v>-25905005.799999997</v>
      </c>
      <c r="F61" s="58"/>
      <c r="G61" s="57">
        <f>SUM(G31-G60)</f>
        <v>194116554.87</v>
      </c>
      <c r="H61" s="58"/>
    </row>
    <row r="63" spans="1:8">
      <c r="G63" s="59"/>
    </row>
    <row r="64" spans="1:8">
      <c r="G64" s="60"/>
    </row>
  </sheetData>
  <printOptions horizontalCentered="1" verticalCentered="1"/>
  <pageMargins left="0.25" right="0.25" top="0.75" bottom="0.75" header="0.3" footer="0.3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topLeftCell="A55" zoomScale="120" workbookViewId="0">
      <selection activeCell="K68" sqref="K68"/>
    </sheetView>
  </sheetViews>
  <sheetFormatPr baseColWidth="10" defaultRowHeight="12.75"/>
  <cols>
    <col min="1" max="1" width="3" style="116" customWidth="1"/>
    <col min="2" max="2" width="1.140625" style="116" customWidth="1"/>
    <col min="3" max="3" width="31.42578125" style="116" customWidth="1"/>
    <col min="4" max="4" width="12.85546875" style="117" bestFit="1" customWidth="1"/>
    <col min="5" max="5" width="7.7109375" style="116" customWidth="1"/>
    <col min="6" max="6" width="14" style="116" customWidth="1"/>
    <col min="7" max="7" width="7.7109375" style="116" customWidth="1"/>
    <col min="8" max="8" width="12.85546875" style="116" bestFit="1" customWidth="1"/>
    <col min="9" max="9" width="7.140625" style="116" customWidth="1"/>
    <col min="10" max="10" width="14.85546875" style="121" bestFit="1" customWidth="1"/>
    <col min="11" max="11" width="7.140625" style="118" customWidth="1"/>
    <col min="12" max="12" width="6.85546875" customWidth="1"/>
  </cols>
  <sheetData>
    <row r="1" spans="1:11" s="64" customFormat="1" ht="28.5" customHeight="1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s="64" customFormat="1" ht="21" customHeight="1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s="64" customFormat="1" ht="15" customHeight="1" thickBot="1">
      <c r="A3" s="65"/>
      <c r="B3" s="66"/>
      <c r="C3" s="66"/>
      <c r="D3" s="67"/>
      <c r="E3" s="66"/>
      <c r="F3" s="66"/>
      <c r="G3" s="66"/>
      <c r="H3" s="66"/>
      <c r="I3" s="66"/>
      <c r="J3" s="68"/>
      <c r="K3" s="10"/>
    </row>
    <row r="4" spans="1:11" s="75" customFormat="1" ht="16.5" customHeight="1" thickBot="1">
      <c r="A4" s="69"/>
      <c r="B4" s="70"/>
      <c r="C4" s="70" t="s">
        <v>2</v>
      </c>
      <c r="D4" s="71" t="s">
        <v>3</v>
      </c>
      <c r="E4" s="72" t="s">
        <v>4</v>
      </c>
      <c r="F4" s="73" t="s">
        <v>54</v>
      </c>
      <c r="G4" s="72" t="s">
        <v>4</v>
      </c>
      <c r="H4" s="73" t="s">
        <v>56</v>
      </c>
      <c r="I4" s="72" t="s">
        <v>4</v>
      </c>
      <c r="J4" s="74" t="s">
        <v>5</v>
      </c>
      <c r="K4" s="72" t="s">
        <v>4</v>
      </c>
    </row>
    <row r="5" spans="1:11" s="75" customFormat="1" ht="24" customHeight="1">
      <c r="A5" s="128" t="s">
        <v>6</v>
      </c>
      <c r="B5" s="129"/>
      <c r="C5" s="129"/>
      <c r="D5" s="76"/>
      <c r="E5" s="77"/>
      <c r="F5" s="76"/>
      <c r="G5" s="77"/>
      <c r="H5" s="78"/>
      <c r="I5" s="79"/>
      <c r="J5" s="78"/>
      <c r="K5" s="79"/>
    </row>
    <row r="6" spans="1:11" s="75" customFormat="1">
      <c r="A6" s="20" t="s">
        <v>7</v>
      </c>
      <c r="B6" s="21"/>
      <c r="C6" s="21"/>
      <c r="D6" s="80">
        <f>+[1]rdo!$E$6</f>
        <v>0</v>
      </c>
      <c r="E6" s="39">
        <f>SUM(D6/D27)*100</f>
        <v>0</v>
      </c>
      <c r="F6" s="80">
        <f>+[2]rdo!$E$6</f>
        <v>124429000</v>
      </c>
      <c r="G6" s="39">
        <f>SUM(F6/F27)*100</f>
        <v>45.483928821125865</v>
      </c>
      <c r="H6" s="81">
        <f>+[3]rdo!E6</f>
        <v>41476000</v>
      </c>
      <c r="I6" s="39">
        <f>SUM(H6/H27)*100</f>
        <v>33.184174267719428</v>
      </c>
      <c r="J6" s="81">
        <f>+D6+F6+H6</f>
        <v>165905000</v>
      </c>
      <c r="K6" s="39">
        <f>SUM(J6/J27)*100</f>
        <v>27.664624669748299</v>
      </c>
    </row>
    <row r="7" spans="1:11" s="75" customFormat="1">
      <c r="A7" s="20" t="s">
        <v>8</v>
      </c>
      <c r="B7" s="21"/>
      <c r="C7" s="21"/>
      <c r="D7" s="80">
        <f>+[1]rdo!$E$7</f>
        <v>56894150</v>
      </c>
      <c r="E7" s="39">
        <f>SUM(D7/D27)*100</f>
        <v>28.284911509744692</v>
      </c>
      <c r="F7" s="80">
        <f>+[2]rdo!$E$7</f>
        <v>13747660</v>
      </c>
      <c r="G7" s="39">
        <f>SUM(F7/F27)*100</f>
        <v>5.0253364480711022</v>
      </c>
      <c r="H7" s="82">
        <f>+[3]rdo!E7</f>
        <v>43145804</v>
      </c>
      <c r="I7" s="39">
        <f>SUM(H7/H27)*100</f>
        <v>34.520153314130248</v>
      </c>
      <c r="J7" s="80">
        <f>+D7+F7+H7</f>
        <v>113787614</v>
      </c>
      <c r="K7" s="39">
        <f>SUM(J7/J27)*100</f>
        <v>18.97406126021637</v>
      </c>
    </row>
    <row r="8" spans="1:11" s="75" customFormat="1">
      <c r="A8" s="20" t="s">
        <v>9</v>
      </c>
      <c r="B8" s="21"/>
      <c r="C8" s="21"/>
      <c r="D8" s="83">
        <f>+[1]rdo!$E$8</f>
        <v>0</v>
      </c>
      <c r="E8" s="84">
        <f>SUM(D8/D27)*100</f>
        <v>0</v>
      </c>
      <c r="F8" s="83">
        <f>+[2]rdo!$E$8</f>
        <v>0</v>
      </c>
      <c r="G8" s="84">
        <f>SUM(F8/F27)*100</f>
        <v>0</v>
      </c>
      <c r="H8" s="83">
        <f>+[3]rdo!E8</f>
        <v>0</v>
      </c>
      <c r="I8" s="84">
        <f>SUM(H8/H27)*100</f>
        <v>0</v>
      </c>
      <c r="J8" s="83">
        <f>+D8+F8+H8</f>
        <v>0</v>
      </c>
      <c r="K8" s="84">
        <f>SUM(J8/J27)*100</f>
        <v>0</v>
      </c>
    </row>
    <row r="9" spans="1:11" s="75" customFormat="1" ht="15.75" customHeight="1">
      <c r="A9" s="20"/>
      <c r="B9" s="27" t="s">
        <v>10</v>
      </c>
      <c r="C9" s="21"/>
      <c r="D9" s="85">
        <f t="shared" ref="D9:J9" si="0">SUM(D6:D8)</f>
        <v>56894150</v>
      </c>
      <c r="E9" s="86">
        <f t="shared" si="0"/>
        <v>28.284911509744692</v>
      </c>
      <c r="F9" s="85">
        <f t="shared" si="0"/>
        <v>138176660</v>
      </c>
      <c r="G9" s="86">
        <f t="shared" si="0"/>
        <v>50.509265269196966</v>
      </c>
      <c r="H9" s="85">
        <f t="shared" si="0"/>
        <v>84621804</v>
      </c>
      <c r="I9" s="86">
        <f t="shared" si="0"/>
        <v>67.704327581849668</v>
      </c>
      <c r="J9" s="85">
        <f t="shared" si="0"/>
        <v>279692614</v>
      </c>
      <c r="K9" s="86">
        <f t="shared" ref="K9" si="1">SUM(K6:K8)</f>
        <v>46.638685929964666</v>
      </c>
    </row>
    <row r="10" spans="1:11" s="75" customFormat="1">
      <c r="A10" s="20" t="s">
        <v>11</v>
      </c>
      <c r="B10" s="21"/>
      <c r="C10" s="21"/>
      <c r="D10" s="80">
        <f>+[1]rdo!$E$10</f>
        <v>2387080.5499999998</v>
      </c>
      <c r="E10" s="39">
        <f>SUM(D10/D27)*100</f>
        <v>1.1867364592560516</v>
      </c>
      <c r="F10" s="80">
        <f>+[2]rdo!$E$10</f>
        <v>1471865</v>
      </c>
      <c r="G10" s="39">
        <f>SUM(F10/F27)*100</f>
        <v>0.53802733200705966</v>
      </c>
      <c r="H10" s="80">
        <f>+[3]rdo!E10</f>
        <v>1453359.47</v>
      </c>
      <c r="I10" s="39">
        <f>SUM(H10/H27)*100</f>
        <v>1.1628058136300596</v>
      </c>
      <c r="J10" s="80">
        <f>+D10+F10+H10</f>
        <v>5312305.0199999996</v>
      </c>
      <c r="K10" s="39">
        <f>SUM(J10/J27)*100</f>
        <v>0.88582577082981051</v>
      </c>
    </row>
    <row r="11" spans="1:11" s="75" customFormat="1">
      <c r="A11" s="20" t="s">
        <v>12</v>
      </c>
      <c r="B11" s="21"/>
      <c r="C11" s="21"/>
      <c r="D11" s="80">
        <f>+[1]rdo!$E$11</f>
        <v>1249006.49</v>
      </c>
      <c r="E11" s="39">
        <f>SUM(D11/D27)*100</f>
        <v>0.62094324363307685</v>
      </c>
      <c r="F11" s="80">
        <f>+[2]rdo!$E$11</f>
        <v>1637759</v>
      </c>
      <c r="G11" s="39">
        <f>SUM(F11/F27)*100</f>
        <v>0.59866842763470152</v>
      </c>
      <c r="H11" s="80">
        <f>+[3]rdo!E11</f>
        <v>1098772.81</v>
      </c>
      <c r="I11" s="39">
        <f>SUM(H11/H27)*100</f>
        <v>0.87910763833715344</v>
      </c>
      <c r="J11" s="80">
        <f>+D11+F11+H11</f>
        <v>3985538.3000000003</v>
      </c>
      <c r="K11" s="39">
        <f>SUM(J11/J27)*100</f>
        <v>0.66458769281460295</v>
      </c>
    </row>
    <row r="12" spans="1:11" s="75" customFormat="1">
      <c r="A12" s="20" t="s">
        <v>13</v>
      </c>
      <c r="B12" s="21"/>
      <c r="C12" s="21"/>
      <c r="D12" s="80">
        <f>+[1]rdo!$E$12</f>
        <v>0</v>
      </c>
      <c r="E12" s="39">
        <f>SUM(D12/D27)*100</f>
        <v>0</v>
      </c>
      <c r="F12" s="80">
        <f>+[2]rdo!$E$12</f>
        <v>0</v>
      </c>
      <c r="G12" s="39">
        <f>SUM(F12/F27)*100</f>
        <v>0</v>
      </c>
      <c r="H12" s="80">
        <f>+[3]rdo!E12</f>
        <v>14697312.960000001</v>
      </c>
      <c r="I12" s="39">
        <f>SUM(H12/H27)*100</f>
        <v>11.759046063551242</v>
      </c>
      <c r="J12" s="80">
        <f>+D12+F12+H12</f>
        <v>14697312.960000001</v>
      </c>
      <c r="K12" s="39">
        <f>SUM(J12/J27)*100</f>
        <v>2.4507739169538434</v>
      </c>
    </row>
    <row r="13" spans="1:11" s="75" customFormat="1">
      <c r="A13" s="20" t="s">
        <v>14</v>
      </c>
      <c r="B13" s="21"/>
      <c r="C13" s="21"/>
      <c r="D13" s="83">
        <f>+[1]rdo!$E$13</f>
        <v>1335513.51</v>
      </c>
      <c r="E13" s="84">
        <f>SUM(D13/D27)*100</f>
        <v>0.66395018557124996</v>
      </c>
      <c r="F13" s="83">
        <f>+[2]rdo!$E$13</f>
        <v>1060912</v>
      </c>
      <c r="G13" s="84">
        <f>SUM(F13/F27)*100</f>
        <v>0.3878070698428685</v>
      </c>
      <c r="H13" s="83">
        <f>+[3]rdo!E13</f>
        <v>3567186.46</v>
      </c>
      <c r="I13" s="84">
        <f>SUM(H13/H27)*100</f>
        <v>2.8540393753999704</v>
      </c>
      <c r="J13" s="83">
        <f>+D13+F13+H13</f>
        <v>5963611.9699999997</v>
      </c>
      <c r="K13" s="84">
        <f>SUM(J13/J27)*100</f>
        <v>0.99443107095065397</v>
      </c>
    </row>
    <row r="14" spans="1:11" s="75" customFormat="1" ht="16.5" customHeight="1">
      <c r="A14" s="20"/>
      <c r="B14" s="27" t="s">
        <v>15</v>
      </c>
      <c r="C14" s="21"/>
      <c r="D14" s="85">
        <f t="shared" ref="D14:J14" si="2">SUM(D10:D13)</f>
        <v>4971600.55</v>
      </c>
      <c r="E14" s="86">
        <f t="shared" si="2"/>
        <v>2.4716298884603782</v>
      </c>
      <c r="F14" s="85">
        <f t="shared" si="2"/>
        <v>4170536</v>
      </c>
      <c r="G14" s="86">
        <f t="shared" si="2"/>
        <v>1.5245028294846295</v>
      </c>
      <c r="H14" s="85">
        <f t="shared" si="2"/>
        <v>20816631.700000003</v>
      </c>
      <c r="I14" s="86">
        <f t="shared" si="2"/>
        <v>16.654998890918424</v>
      </c>
      <c r="J14" s="85">
        <f t="shared" si="2"/>
        <v>29958768.25</v>
      </c>
      <c r="K14" s="86">
        <f t="shared" ref="K14" si="3">SUM(K10:K13)</f>
        <v>4.9956184515489106</v>
      </c>
    </row>
    <row r="15" spans="1:11" s="75" customFormat="1">
      <c r="A15" s="20" t="s">
        <v>16</v>
      </c>
      <c r="B15" s="21"/>
      <c r="C15" s="21"/>
      <c r="D15" s="80">
        <f>+[1]rdo!$E$15</f>
        <v>22921324.800000001</v>
      </c>
      <c r="E15" s="39">
        <f>SUM(D15/D27)*100</f>
        <v>11.395330515599872</v>
      </c>
      <c r="F15" s="80">
        <f>+[2]rdo!$E$15</f>
        <v>6742617</v>
      </c>
      <c r="G15" s="39">
        <f>SUM(F15/F27)*100</f>
        <v>2.4647044635584408</v>
      </c>
      <c r="H15" s="80">
        <f>+[3]rdo!E15</f>
        <v>5073143</v>
      </c>
      <c r="I15" s="39">
        <f>SUM(H15/H27)*100</f>
        <v>4.058927124049112</v>
      </c>
      <c r="J15" s="80">
        <f>+D15+F15+H15</f>
        <v>34737084.799999997</v>
      </c>
      <c r="K15" s="39">
        <f>SUM(J15/J27)*100</f>
        <v>5.7924017546982824</v>
      </c>
    </row>
    <row r="16" spans="1:11" s="75" customFormat="1">
      <c r="A16" s="20" t="s">
        <v>17</v>
      </c>
      <c r="B16" s="21"/>
      <c r="C16" s="21"/>
      <c r="D16" s="80">
        <f>+[1]rdo!$E$16</f>
        <v>89411381.200000003</v>
      </c>
      <c r="E16" s="39">
        <f>SUM(D16/D27)*100</f>
        <v>44.450844334717196</v>
      </c>
      <c r="F16" s="80">
        <f>+[2]rdo!$E$16</f>
        <v>7280056</v>
      </c>
      <c r="G16" s="39">
        <f>SUM(F16/F27)*100</f>
        <v>2.6611605728392118</v>
      </c>
      <c r="H16" s="80">
        <f>+[3]rdo!E16</f>
        <v>1245562.3700000001</v>
      </c>
      <c r="I16" s="39">
        <f>SUM(H16/H27)*100</f>
        <v>0.99655122835841525</v>
      </c>
      <c r="J16" s="80">
        <f>+D16+F16+H16</f>
        <v>97936999.570000008</v>
      </c>
      <c r="K16" s="39">
        <f>SUM(J16/J27)*100</f>
        <v>16.330974560051541</v>
      </c>
    </row>
    <row r="17" spans="1:11" s="75" customFormat="1">
      <c r="A17" s="20" t="s">
        <v>18</v>
      </c>
      <c r="B17" s="21"/>
      <c r="C17" s="21"/>
      <c r="D17" s="80">
        <f>+[1]rdo!$E$17</f>
        <v>17245011.530000001</v>
      </c>
      <c r="E17" s="39">
        <f>SUM(D17/D27)*100</f>
        <v>8.5733528862031854</v>
      </c>
      <c r="F17" s="80">
        <f>+[2]rdo!$E$17</f>
        <v>5419535</v>
      </c>
      <c r="G17" s="39">
        <f>SUM(F17/F27)*100</f>
        <v>1.981063451314407</v>
      </c>
      <c r="H17" s="80">
        <f>+[3]rdo!E17</f>
        <v>3936605.91</v>
      </c>
      <c r="I17" s="39">
        <f>SUM(H17/H27)*100</f>
        <v>3.1496049894101223</v>
      </c>
      <c r="J17" s="80">
        <f t="shared" ref="J17:J23" si="4">+D17+F17+H17</f>
        <v>26601152.440000001</v>
      </c>
      <c r="K17" s="39">
        <f>SUM(J17/J27)*100</f>
        <v>4.4357367049537935</v>
      </c>
    </row>
    <row r="18" spans="1:11" s="75" customFormat="1">
      <c r="A18" s="20" t="s">
        <v>19</v>
      </c>
      <c r="B18" s="21"/>
      <c r="C18" s="21"/>
      <c r="D18" s="80">
        <f>+[1]rdo!$E$18</f>
        <v>1016283.5</v>
      </c>
      <c r="E18" s="39">
        <f>SUM(D18/D27)*100</f>
        <v>0.505245071177153</v>
      </c>
      <c r="F18" s="80">
        <f>+[2]rdo!$E$18</f>
        <v>2700205</v>
      </c>
      <c r="G18" s="39">
        <f>SUM(F18/F27)*100</f>
        <v>0.98703623771346038</v>
      </c>
      <c r="H18" s="80">
        <f>+[3]rdo!E18</f>
        <v>1403252.5</v>
      </c>
      <c r="I18" s="39">
        <f>SUM(H18/H27)*100</f>
        <v>1.1227161611923271</v>
      </c>
      <c r="J18" s="80">
        <f t="shared" si="4"/>
        <v>5119741</v>
      </c>
      <c r="K18" s="39">
        <f>SUM(J18/J27)*100</f>
        <v>0.85371576005136562</v>
      </c>
    </row>
    <row r="19" spans="1:11" s="75" customFormat="1">
      <c r="A19" s="20" t="s">
        <v>20</v>
      </c>
      <c r="B19" s="21"/>
      <c r="C19" s="21"/>
      <c r="D19" s="80">
        <f>+[1]rdo!$E$19</f>
        <v>276886</v>
      </c>
      <c r="E19" s="39">
        <f>SUM(D19/D27)*100</f>
        <v>0.13765380110762124</v>
      </c>
      <c r="F19" s="80">
        <f>+[2]rdo!$E$19</f>
        <v>444426</v>
      </c>
      <c r="G19" s="39">
        <f>SUM(F19/F27)*100</f>
        <v>0.16245602351748936</v>
      </c>
      <c r="H19" s="80">
        <f>+[3]rdo!E19</f>
        <v>1620760</v>
      </c>
      <c r="I19" s="39">
        <f>SUM(H19/H27)*100</f>
        <v>1.2967398564506931</v>
      </c>
      <c r="J19" s="80">
        <f t="shared" si="4"/>
        <v>2342072</v>
      </c>
      <c r="K19" s="39">
        <f>SUM(J19/J27)*100</f>
        <v>0.39054002489091189</v>
      </c>
    </row>
    <row r="20" spans="1:11" s="75" customFormat="1">
      <c r="A20" s="20" t="s">
        <v>21</v>
      </c>
      <c r="B20" s="21"/>
      <c r="C20" s="21"/>
      <c r="D20" s="80">
        <f>+[1]rdo!$E$20</f>
        <v>541979</v>
      </c>
      <c r="E20" s="39">
        <f>SUM(D20/D27)*100</f>
        <v>0.26944471540817322</v>
      </c>
      <c r="F20" s="80">
        <f>+[2]rdo!$E$20</f>
        <v>729492</v>
      </c>
      <c r="G20" s="39">
        <f>SUM(F20/F27)*100</f>
        <v>0.26665939775760272</v>
      </c>
      <c r="H20" s="80">
        <f>+[3]rdo!E20</f>
        <v>506744.34</v>
      </c>
      <c r="I20" s="39">
        <f>SUM(H20/H27)*100</f>
        <v>0.40543669803598387</v>
      </c>
      <c r="J20" s="80">
        <f t="shared" si="4"/>
        <v>1778215.34</v>
      </c>
      <c r="K20" s="39">
        <f>SUM(J20/J27)*100</f>
        <v>0.29651704266350537</v>
      </c>
    </row>
    <row r="21" spans="1:11" s="75" customFormat="1">
      <c r="A21" s="20" t="s">
        <v>22</v>
      </c>
      <c r="B21" s="21"/>
      <c r="C21" s="21"/>
      <c r="D21" s="80">
        <f>+[1]rdo!$E$21</f>
        <v>1747292.91</v>
      </c>
      <c r="E21" s="39">
        <f>SUM(D21/D27)*100</f>
        <v>0.86866620453867927</v>
      </c>
      <c r="F21" s="80">
        <f>+[2]rdo!$E$21</f>
        <v>8369312</v>
      </c>
      <c r="G21" s="39">
        <f>SUM(F21/F27)*100</f>
        <v>3.059328543103252</v>
      </c>
      <c r="H21" s="80">
        <f>+[3]rdo!E21</f>
        <v>2897933.59</v>
      </c>
      <c r="I21" s="39">
        <f>SUM(H21/H27)*100</f>
        <v>2.3185826325305667</v>
      </c>
      <c r="J21" s="80">
        <f t="shared" si="4"/>
        <v>13014538.5</v>
      </c>
      <c r="K21" s="39">
        <f>SUM(J21/J27)*100</f>
        <v>2.1701716214248457</v>
      </c>
    </row>
    <row r="22" spans="1:11" s="75" customFormat="1">
      <c r="A22" s="20" t="s">
        <v>23</v>
      </c>
      <c r="B22" s="21"/>
      <c r="C22" s="21"/>
      <c r="D22" s="80">
        <f>+[1]rdo!$E$22</f>
        <v>380982.19</v>
      </c>
      <c r="E22" s="39">
        <f>SUM(D22/D27)*100</f>
        <v>0.18940519422363705</v>
      </c>
      <c r="F22" s="80">
        <f>+[2]rdo!$E$22</f>
        <v>602904</v>
      </c>
      <c r="G22" s="39">
        <f>SUM(F22/F27)*100</f>
        <v>0.2203862654362895</v>
      </c>
      <c r="H22" s="80">
        <f>+[3]rdo!E22</f>
        <v>562017.69999999995</v>
      </c>
      <c r="I22" s="39">
        <f>SUM(H22/H27)*100</f>
        <v>0.4496598827838475</v>
      </c>
      <c r="J22" s="80">
        <f t="shared" si="4"/>
        <v>1545903.89</v>
      </c>
      <c r="K22" s="39">
        <f>SUM(J22/J27)*100</f>
        <v>0.25777915609748864</v>
      </c>
    </row>
    <row r="23" spans="1:11" s="75" customFormat="1">
      <c r="A23" s="20" t="s">
        <v>24</v>
      </c>
      <c r="B23" s="21"/>
      <c r="C23" s="21"/>
      <c r="D23" s="80">
        <f>+[1]rdo!$E$23</f>
        <v>1046101.4</v>
      </c>
      <c r="E23" s="39">
        <f>SUM(D23/D27)*100</f>
        <v>0.52006903221543932</v>
      </c>
      <c r="F23" s="80">
        <f>+[2]rdo!$E$23</f>
        <v>477316</v>
      </c>
      <c r="G23" s="39">
        <f>SUM(F23/F27)*100</f>
        <v>0.17447867433785141</v>
      </c>
      <c r="H23" s="80">
        <f>+[3]rdo!E23</f>
        <v>874696.46</v>
      </c>
      <c r="I23" s="39">
        <f>SUM(H23/H27)*100</f>
        <v>0.69982832867193745</v>
      </c>
      <c r="J23" s="80">
        <f t="shared" si="4"/>
        <v>2398113.86</v>
      </c>
      <c r="K23" s="39">
        <f>SUM(J23/J27)*100</f>
        <v>0.39988499353377721</v>
      </c>
    </row>
    <row r="24" spans="1:11" s="75" customFormat="1">
      <c r="A24" s="20" t="s">
        <v>25</v>
      </c>
      <c r="B24" s="21"/>
      <c r="C24" s="21"/>
      <c r="D24" s="83">
        <f>+[1]rdo!$E$24</f>
        <v>4693649</v>
      </c>
      <c r="E24" s="84">
        <f>SUM(D24/D27)*100</f>
        <v>2.3334463494542352</v>
      </c>
      <c r="F24" s="83">
        <f>+[2]rdo!$E$24</f>
        <v>98453897</v>
      </c>
      <c r="G24" s="84">
        <f>SUM(F24/F27)*100</f>
        <v>35.988957906199175</v>
      </c>
      <c r="H24" s="83">
        <f>+[3]rdo!E24</f>
        <v>1428138.05</v>
      </c>
      <c r="I24" s="84">
        <f>SUM(H24/H27)*100</f>
        <v>1.1426266257488911</v>
      </c>
      <c r="J24" s="83">
        <f>+D24+F24+H24</f>
        <v>104575684.05</v>
      </c>
      <c r="K24" s="84">
        <f>SUM(J24/J27)*100</f>
        <v>17.437973833371107</v>
      </c>
    </row>
    <row r="25" spans="1:11" s="75" customFormat="1" ht="21" customHeight="1">
      <c r="A25" s="20"/>
      <c r="B25" s="27" t="s">
        <v>26</v>
      </c>
      <c r="C25" s="21"/>
      <c r="D25" s="85">
        <f t="shared" ref="D25:J25" si="5">SUM(D15:D24)</f>
        <v>139280891.53</v>
      </c>
      <c r="E25" s="86">
        <f t="shared" si="5"/>
        <v>69.2434581046452</v>
      </c>
      <c r="F25" s="85">
        <f t="shared" si="5"/>
        <v>131219760</v>
      </c>
      <c r="G25" s="86">
        <f t="shared" si="5"/>
        <v>47.966231535777183</v>
      </c>
      <c r="H25" s="85">
        <f t="shared" si="5"/>
        <v>19548853.920000002</v>
      </c>
      <c r="I25" s="86">
        <f t="shared" si="5"/>
        <v>15.640673527231899</v>
      </c>
      <c r="J25" s="85">
        <f t="shared" si="5"/>
        <v>290049505.44999999</v>
      </c>
      <c r="K25" s="86">
        <f t="shared" ref="K25" si="6">SUM(K15:K24)</f>
        <v>48.365695451736613</v>
      </c>
    </row>
    <row r="26" spans="1:11" s="75" customFormat="1" ht="18" customHeight="1">
      <c r="A26" s="20"/>
      <c r="B26" s="27"/>
      <c r="C26" s="21"/>
      <c r="D26" s="87"/>
      <c r="E26" s="88"/>
      <c r="F26" s="87"/>
      <c r="G26" s="88"/>
      <c r="H26" s="89"/>
      <c r="I26" s="88"/>
      <c r="J26" s="89"/>
      <c r="K26" s="88"/>
    </row>
    <row r="27" spans="1:11" s="75" customFormat="1" ht="16.5" customHeight="1">
      <c r="A27" s="20"/>
      <c r="B27" s="35"/>
      <c r="C27" s="36" t="s">
        <v>27</v>
      </c>
      <c r="D27" s="90">
        <f>SUM(D25,D14,D9)+1</f>
        <v>201146643.08000001</v>
      </c>
      <c r="E27" s="91">
        <f>SUM(E25+E14+E9)</f>
        <v>99.999999502850272</v>
      </c>
      <c r="F27" s="90">
        <f>SUM(F25,F14,F9)+1</f>
        <v>273566957</v>
      </c>
      <c r="G27" s="91">
        <f>SUM(G25+G14+G9)</f>
        <v>99.999999634458788</v>
      </c>
      <c r="H27" s="90">
        <f>SUM(H25,H14,H9)</f>
        <v>124987289.62</v>
      </c>
      <c r="I27" s="91">
        <f>SUM(I25+I14+I9)</f>
        <v>100</v>
      </c>
      <c r="J27" s="90">
        <f>+J9+J14+J25+1</f>
        <v>599700888.70000005</v>
      </c>
      <c r="K27" s="91">
        <f>SUM(K25+K14+K9)</f>
        <v>99.999999833250186</v>
      </c>
    </row>
    <row r="28" spans="1:11" s="75" customFormat="1" ht="16.5" customHeight="1">
      <c r="A28" s="20"/>
      <c r="B28" s="35"/>
      <c r="C28" s="36"/>
      <c r="D28" s="92"/>
      <c r="E28" s="93"/>
      <c r="F28" s="92"/>
      <c r="G28" s="93"/>
      <c r="H28" s="94"/>
      <c r="I28" s="93"/>
      <c r="J28" s="94"/>
      <c r="K28" s="93"/>
    </row>
    <row r="29" spans="1:11">
      <c r="A29" s="20"/>
      <c r="B29" s="35" t="s">
        <v>28</v>
      </c>
      <c r="C29" s="36"/>
      <c r="D29" s="30">
        <f>+[1]rdo!$E$29</f>
        <v>21045198.07</v>
      </c>
      <c r="E29" s="39">
        <f>SUM(D29/D27)</f>
        <v>0.10462614611783458</v>
      </c>
      <c r="F29" s="30">
        <f>+[2]rdo!$E$29</f>
        <v>3057075</v>
      </c>
      <c r="G29" s="39">
        <f>SUM(F29/F27)</f>
        <v>1.1174869339208974E-2</v>
      </c>
      <c r="H29" s="30">
        <f>+[3]rdo!E29</f>
        <v>2723318.95</v>
      </c>
      <c r="I29" s="39">
        <f>SUM(H29/H27)</f>
        <v>2.1788767148081471E-2</v>
      </c>
      <c r="J29" s="30">
        <f>+D29+F29+H29</f>
        <v>26825592.02</v>
      </c>
      <c r="K29" s="39">
        <f>SUM(J29/J27)</f>
        <v>4.473161958814352E-2</v>
      </c>
    </row>
    <row r="30" spans="1:11">
      <c r="A30" s="20"/>
      <c r="B30" s="35"/>
      <c r="C30" s="36"/>
      <c r="D30" s="95"/>
      <c r="E30" s="39"/>
      <c r="F30" s="95"/>
      <c r="G30" s="39"/>
      <c r="H30" s="30"/>
      <c r="I30" s="39"/>
      <c r="J30" s="30"/>
      <c r="K30" s="39"/>
    </row>
    <row r="31" spans="1:11" ht="13.5" thickBot="1">
      <c r="A31" s="20"/>
      <c r="B31" s="35"/>
      <c r="C31" s="36" t="s">
        <v>29</v>
      </c>
      <c r="D31" s="40">
        <f>SUM(D27-D29)</f>
        <v>180101445.01000002</v>
      </c>
      <c r="E31" s="41">
        <f>SUM(D31/D31)*100</f>
        <v>100</v>
      </c>
      <c r="F31" s="40">
        <f>SUM(F27-F29)</f>
        <v>270509882</v>
      </c>
      <c r="G31" s="41">
        <f>SUM(F31/F31)*100</f>
        <v>100</v>
      </c>
      <c r="H31" s="40">
        <f>SUM(H27-H29)</f>
        <v>122263970.67</v>
      </c>
      <c r="I31" s="41">
        <f>SUM(H31/H31)*100</f>
        <v>100</v>
      </c>
      <c r="J31" s="96">
        <f>+J27-J29</f>
        <v>572875296.68000007</v>
      </c>
      <c r="K31" s="97">
        <f>SUM(J31/J31)*100</f>
        <v>100</v>
      </c>
    </row>
    <row r="32" spans="1:11" s="75" customFormat="1" ht="24" customHeight="1">
      <c r="A32" s="42"/>
      <c r="B32" s="44" t="s">
        <v>31</v>
      </c>
      <c r="C32" s="43"/>
      <c r="D32" s="98"/>
      <c r="E32" s="39"/>
      <c r="F32" s="98"/>
      <c r="G32" s="39"/>
      <c r="H32" s="80"/>
      <c r="I32" s="39"/>
      <c r="J32" s="99"/>
      <c r="K32" s="100"/>
    </row>
    <row r="33" spans="1:11" s="75" customFormat="1">
      <c r="A33" s="20" t="s">
        <v>32</v>
      </c>
      <c r="B33" s="21"/>
      <c r="C33" s="21"/>
      <c r="D33" s="80">
        <f>+[1]rdo!$E$34</f>
        <v>80082416.989999995</v>
      </c>
      <c r="E33" s="39">
        <f>SUM(D33/D58)*100</f>
        <v>77.943651213313998</v>
      </c>
      <c r="F33" s="80">
        <f>+[2]rdo!$E$34</f>
        <v>80678431</v>
      </c>
      <c r="G33" s="39">
        <f>SUM(F33/F58)*100</f>
        <v>63.106058825707642</v>
      </c>
      <c r="H33" s="80">
        <f>+[3]rdo!E34</f>
        <v>103330797.38</v>
      </c>
      <c r="I33" s="39">
        <f>SUM(H33/H58)*100</f>
        <v>69.738483616319996</v>
      </c>
      <c r="J33" s="80">
        <f>+D33+F33+H33</f>
        <v>264091645.37</v>
      </c>
      <c r="K33" s="39">
        <f>SUM(J33/J58)*100</f>
        <v>69.725557780651442</v>
      </c>
    </row>
    <row r="34" spans="1:11" s="75" customFormat="1">
      <c r="A34" s="20" t="s">
        <v>33</v>
      </c>
      <c r="B34" s="21"/>
      <c r="C34" s="21"/>
      <c r="D34" s="80">
        <f>+[1]rdo!$E$35</f>
        <v>9925171.6699999999</v>
      </c>
      <c r="E34" s="39">
        <f>SUM(D34/D58)*100</f>
        <v>9.6600995319028193</v>
      </c>
      <c r="F34" s="80">
        <f>+[2]rdo!$E$35</f>
        <v>17762046</v>
      </c>
      <c r="G34" s="39">
        <f>SUM(F34/F58)*100</f>
        <v>13.893338105954555</v>
      </c>
      <c r="H34" s="80">
        <f>+[3]rdo!E35</f>
        <v>16579161.51</v>
      </c>
      <c r="I34" s="39">
        <f>SUM(H34/H58)*100</f>
        <v>11.189360893882403</v>
      </c>
      <c r="J34" s="80">
        <f t="shared" ref="J34:J36" si="7">+D34+F34+H34</f>
        <v>44266379.18</v>
      </c>
      <c r="K34" s="39">
        <f>SUM(J34/J58)*100</f>
        <v>11.687223103673134</v>
      </c>
    </row>
    <row r="35" spans="1:11" s="75" customFormat="1">
      <c r="A35" s="20" t="s">
        <v>34</v>
      </c>
      <c r="B35" s="21"/>
      <c r="C35" s="21"/>
      <c r="D35" s="80">
        <f>+[1]rdo!$E$36</f>
        <v>4140625.78</v>
      </c>
      <c r="E35" s="39">
        <f>SUM(D35/D58)*100</f>
        <v>4.0300418460331517</v>
      </c>
      <c r="F35" s="80">
        <f>+[2]rdo!$E$36</f>
        <v>8033206</v>
      </c>
      <c r="G35" s="39">
        <f>SUM(F35/F58)*100</f>
        <v>6.2835130047958874</v>
      </c>
      <c r="H35" s="80">
        <f>+[3]rdo!E36</f>
        <v>14402982.720000001</v>
      </c>
      <c r="I35" s="39">
        <f>SUM(H35/H58)*100</f>
        <v>9.7206466988831473</v>
      </c>
      <c r="J35" s="80">
        <f t="shared" si="7"/>
        <v>26576814.5</v>
      </c>
      <c r="K35" s="39">
        <f>SUM(J35/J58)*100</f>
        <v>7.016818773078497</v>
      </c>
    </row>
    <row r="36" spans="1:11" s="75" customFormat="1">
      <c r="A36" s="20" t="s">
        <v>35</v>
      </c>
      <c r="B36" s="21"/>
      <c r="C36" s="21"/>
      <c r="D36" s="80">
        <f>+[1]rdo!$E$37</f>
        <v>3257833.87</v>
      </c>
      <c r="E36" s="39">
        <f>SUM(D36/D58)*100</f>
        <v>3.1708267110108483</v>
      </c>
      <c r="F36" s="80">
        <f>+[2]rdo!$E$37</f>
        <v>5592974</v>
      </c>
      <c r="G36" s="39">
        <f>SUM(F36/F58)*100</f>
        <v>4.3747819817499103</v>
      </c>
      <c r="H36" s="80">
        <f>+[3]rdo!E37</f>
        <v>4263844.2300000004</v>
      </c>
      <c r="I36" s="39">
        <f>SUM(H36/H58)*100</f>
        <v>2.8776902773998088</v>
      </c>
      <c r="J36" s="80">
        <f t="shared" si="7"/>
        <v>13114652.100000001</v>
      </c>
      <c r="K36" s="39">
        <f>SUM(J36/J58)*100</f>
        <v>3.4625344981684449</v>
      </c>
    </row>
    <row r="37" spans="1:11" s="75" customFormat="1">
      <c r="A37" s="20" t="s">
        <v>36</v>
      </c>
      <c r="B37" s="21"/>
      <c r="C37" s="21"/>
      <c r="D37" s="83">
        <f>+[1]rdo!$E$38</f>
        <v>255632.49</v>
      </c>
      <c r="E37" s="84">
        <f>SUM(D37/D58)*100</f>
        <v>0.2488052981947215</v>
      </c>
      <c r="F37" s="83">
        <f>+[2]rdo!$E$38</f>
        <v>10745691</v>
      </c>
      <c r="G37" s="84">
        <f>SUM(F37/F58)*100</f>
        <v>8.4051982662984273</v>
      </c>
      <c r="H37" s="83">
        <f>+[3]rdo!E38</f>
        <v>4577857.67</v>
      </c>
      <c r="I37" s="84">
        <f>SUM(H37/H58)*100</f>
        <v>3.0896195540143223</v>
      </c>
      <c r="J37" s="83">
        <f>+D37+F37+H37</f>
        <v>15579181.16</v>
      </c>
      <c r="K37" s="84">
        <f>SUM(J37/J58)*100</f>
        <v>4.1132202218094589</v>
      </c>
    </row>
    <row r="38" spans="1:11" s="75" customFormat="1" ht="19.5" customHeight="1">
      <c r="A38" s="20"/>
      <c r="B38" s="27" t="s">
        <v>37</v>
      </c>
      <c r="C38" s="21"/>
      <c r="D38" s="85">
        <f>SUM(D33:D37)</f>
        <v>97661680.799999997</v>
      </c>
      <c r="E38" s="86">
        <f>SUM(D38/D58)*100</f>
        <v>95.053424600455543</v>
      </c>
      <c r="F38" s="85">
        <f>SUM(F33:F37)</f>
        <v>122812348</v>
      </c>
      <c r="G38" s="86">
        <f>SUM(F38/F58)*100</f>
        <v>96.062890184506429</v>
      </c>
      <c r="H38" s="85">
        <f>SUM(H33:H37)</f>
        <v>143154643.50999999</v>
      </c>
      <c r="I38" s="86">
        <f>SUM(H38/H58)*100</f>
        <v>96.615801040499676</v>
      </c>
      <c r="J38" s="85">
        <f>SUM(J33:J37)</f>
        <v>363628672.31000006</v>
      </c>
      <c r="K38" s="86">
        <f>SUM(J38/J58)*100</f>
        <v>96.005354377380996</v>
      </c>
    </row>
    <row r="39" spans="1:11" s="75" customFormat="1">
      <c r="A39" s="20" t="s">
        <v>38</v>
      </c>
      <c r="B39" s="21"/>
      <c r="C39" s="21"/>
      <c r="D39" s="80">
        <f>+[1]rdo!$E$40</f>
        <v>95479.39</v>
      </c>
      <c r="E39" s="39">
        <f>SUM(D39/D58)*100</f>
        <v>9.2929416368005918E-2</v>
      </c>
      <c r="F39" s="80">
        <f>+[2]rdo!$E$40</f>
        <v>113259</v>
      </c>
      <c r="G39" s="39">
        <f>SUM(F39/F58)*100</f>
        <v>8.8590333599085774E-2</v>
      </c>
      <c r="H39" s="80">
        <f>+[3]rdo!E40</f>
        <v>308849.42</v>
      </c>
      <c r="I39" s="39">
        <f>SUM(H39/H58)*100</f>
        <v>0.20844405310617314</v>
      </c>
      <c r="J39" s="80">
        <f>+D39+F39+H39</f>
        <v>517587.81</v>
      </c>
      <c r="K39" s="39">
        <f>SUM(J39/J58)*100</f>
        <v>0.13665369346369882</v>
      </c>
    </row>
    <row r="40" spans="1:11" s="75" customFormat="1">
      <c r="A40" s="20" t="s">
        <v>39</v>
      </c>
      <c r="B40" s="21"/>
      <c r="C40" s="21"/>
      <c r="D40" s="80">
        <f>+[1]rdo!$E$41</f>
        <v>315927.87</v>
      </c>
      <c r="E40" s="39">
        <f>SUM(D40/D58)*100</f>
        <v>0.30749036596785173</v>
      </c>
      <c r="F40" s="80">
        <f>+[2]rdo!$E$41</f>
        <v>58286</v>
      </c>
      <c r="G40" s="39">
        <f>SUM(F40/F58)*100</f>
        <v>4.559086857694588E-2</v>
      </c>
      <c r="H40" s="80">
        <f>+[3]rdo!E41</f>
        <v>72588.03</v>
      </c>
      <c r="I40" s="39">
        <f>SUM(H40/H58)*100</f>
        <v>4.8990032683864156E-2</v>
      </c>
      <c r="J40" s="80">
        <f>+D40+F40+H40</f>
        <v>446801.9</v>
      </c>
      <c r="K40" s="39">
        <f>SUM(J40/J58)*100</f>
        <v>0.11796477564183404</v>
      </c>
    </row>
    <row r="41" spans="1:11" s="75" customFormat="1">
      <c r="A41" s="20" t="s">
        <v>40</v>
      </c>
      <c r="B41" s="21"/>
      <c r="C41" s="21"/>
      <c r="D41" s="80">
        <f>+[1]rdo!$E$42</f>
        <v>135782.35999999999</v>
      </c>
      <c r="E41" s="39">
        <f>SUM(D41/D58)*100</f>
        <v>0.1321560125998969</v>
      </c>
      <c r="F41" s="80">
        <f>+[2]rdo!$E$42</f>
        <v>346299</v>
      </c>
      <c r="G41" s="39">
        <f>SUM(F41/F58)*100</f>
        <v>0.27087245989307518</v>
      </c>
      <c r="H41" s="80">
        <f>+[3]rdo!E42</f>
        <v>629614.79</v>
      </c>
      <c r="I41" s="39">
        <f>SUM(H41/H58)*100</f>
        <v>0.42493024180907341</v>
      </c>
      <c r="J41" s="80">
        <f t="shared" ref="J41:J45" si="8">+D41+F41+H41</f>
        <v>1111696.1499999999</v>
      </c>
      <c r="K41" s="39">
        <f>SUM(J41/J58)*100</f>
        <v>0.29351036089291621</v>
      </c>
    </row>
    <row r="42" spans="1:11" s="75" customFormat="1">
      <c r="A42" s="20" t="s">
        <v>41</v>
      </c>
      <c r="B42" s="21"/>
      <c r="C42" s="21"/>
      <c r="D42" s="80">
        <f>+[1]rdo!$E$43</f>
        <v>31912.5</v>
      </c>
      <c r="E42" s="39">
        <f>SUM(D42/D58)*100</f>
        <v>3.1060211003065576E-2</v>
      </c>
      <c r="F42" s="80">
        <f>+[2]rdo!$E$43</f>
        <v>18298</v>
      </c>
      <c r="G42" s="39">
        <f>SUM(F42/F58)*100</f>
        <v>1.4312557273117997E-2</v>
      </c>
      <c r="H42" s="80">
        <f>+[3]rdo!E43</f>
        <v>79757.63</v>
      </c>
      <c r="I42" s="39">
        <f>SUM(H42/H58)*100</f>
        <v>5.3828832391339801E-2</v>
      </c>
      <c r="J42" s="80">
        <f t="shared" si="8"/>
        <v>129968.13</v>
      </c>
      <c r="K42" s="39">
        <f>SUM(J42/J58)*100</f>
        <v>3.4314225825894475E-2</v>
      </c>
    </row>
    <row r="43" spans="1:11" s="75" customFormat="1">
      <c r="A43" s="20" t="s">
        <v>42</v>
      </c>
      <c r="B43" s="21"/>
      <c r="C43" s="21"/>
      <c r="D43" s="80">
        <f>+[1]rdo!$E$44</f>
        <v>6889.73</v>
      </c>
      <c r="E43" s="39">
        <f>SUM(D43/D58)*100</f>
        <v>6.7057255794485222E-3</v>
      </c>
      <c r="F43" s="80">
        <f>+[2]rdo!$E$44</f>
        <v>310346</v>
      </c>
      <c r="G43" s="39">
        <f>SUM(F43/F58)*100</f>
        <v>0.24275029508596993</v>
      </c>
      <c r="H43" s="80">
        <f>+[3]rdo!E44</f>
        <v>51302.57</v>
      </c>
      <c r="I43" s="39">
        <f>SUM(H43/H58)*100</f>
        <v>3.4624366869664726E-2</v>
      </c>
      <c r="J43" s="80">
        <f t="shared" si="8"/>
        <v>368538.3</v>
      </c>
      <c r="K43" s="39">
        <f>SUM(J43/J58)*100</f>
        <v>9.7301595796532914E-2</v>
      </c>
    </row>
    <row r="44" spans="1:11" s="75" customFormat="1">
      <c r="A44" s="20" t="s">
        <v>43</v>
      </c>
      <c r="B44" s="21"/>
      <c r="C44" s="21"/>
      <c r="D44" s="80">
        <f>+[1]rdo!$E$45</f>
        <v>0</v>
      </c>
      <c r="E44" s="39">
        <f>SUM(D44/D58)*100</f>
        <v>0</v>
      </c>
      <c r="F44" s="80">
        <f>+[2]rdo!$E$45</f>
        <v>0</v>
      </c>
      <c r="G44" s="39">
        <f>SUM(F44/F58)*100</f>
        <v>0</v>
      </c>
      <c r="H44" s="80">
        <f>+[3]rdo!E45</f>
        <v>0</v>
      </c>
      <c r="I44" s="39">
        <f>SUM(H44/H58)*100</f>
        <v>0</v>
      </c>
      <c r="J44" s="80">
        <f t="shared" si="8"/>
        <v>0</v>
      </c>
      <c r="K44" s="39">
        <f>SUM(J44/J58)*100</f>
        <v>0</v>
      </c>
    </row>
    <row r="45" spans="1:11" s="75" customFormat="1">
      <c r="A45" s="20" t="s">
        <v>44</v>
      </c>
      <c r="B45" s="21"/>
      <c r="C45" s="21"/>
      <c r="D45" s="80">
        <f>+[1]rdo!$E$46</f>
        <v>994.17</v>
      </c>
      <c r="E45" s="39">
        <f>SUM(D45/D58)*100</f>
        <v>9.6761864388304568E-4</v>
      </c>
      <c r="F45" s="80">
        <f>+[2]rdo!$E$46</f>
        <v>38703</v>
      </c>
      <c r="G45" s="39">
        <f>SUM(F45/F58)*100</f>
        <v>3.0273194018006658E-2</v>
      </c>
      <c r="H45" s="80">
        <f>+[3]rdo!E46</f>
        <v>103798.44</v>
      </c>
      <c r="I45" s="39">
        <f>SUM(H45/H58)*100</f>
        <v>7.0054098012222024E-2</v>
      </c>
      <c r="J45" s="80">
        <f t="shared" si="8"/>
        <v>143495.60999999999</v>
      </c>
      <c r="K45" s="39">
        <f>SUM(J45/J58)*100</f>
        <v>3.7885755273731191E-2</v>
      </c>
    </row>
    <row r="46" spans="1:11" s="75" customFormat="1">
      <c r="A46" s="20" t="s">
        <v>45</v>
      </c>
      <c r="B46" s="21"/>
      <c r="C46" s="21"/>
      <c r="D46" s="83">
        <f>+[1]rdo!$E$47</f>
        <v>39157.53</v>
      </c>
      <c r="E46" s="84">
        <f>SUM(D46/D58)*100</f>
        <v>3.8111747564711952E-2</v>
      </c>
      <c r="F46" s="83">
        <f>+[2]rdo!$E$47</f>
        <v>26574</v>
      </c>
      <c r="G46" s="84">
        <f>SUM(F46/F58)*100</f>
        <v>2.0785981909270831E-2</v>
      </c>
      <c r="H46" s="83">
        <f>+[3]rdo!E47</f>
        <v>12661.48</v>
      </c>
      <c r="I46" s="84">
        <f>SUM(H46/H58)*100</f>
        <v>8.5452976065901274E-3</v>
      </c>
      <c r="J46" s="83">
        <f>+D46+F46+H46</f>
        <v>78393.009999999995</v>
      </c>
      <c r="K46" s="84">
        <f>SUM(J46/J58)*100</f>
        <v>2.0697346713472013E-2</v>
      </c>
    </row>
    <row r="47" spans="1:11" s="75" customFormat="1" ht="20.25" customHeight="1">
      <c r="A47" s="20"/>
      <c r="B47" s="27" t="s">
        <v>46</v>
      </c>
      <c r="C47" s="21"/>
      <c r="D47" s="101">
        <f>SUM(D39:D46)</f>
        <v>626143.55000000005</v>
      </c>
      <c r="E47" s="102">
        <f>SUM(D47/D58)*100</f>
        <v>0.60942109772686381</v>
      </c>
      <c r="F47" s="101">
        <f>SUM(F39:F46)</f>
        <v>911765</v>
      </c>
      <c r="G47" s="102">
        <f>SUM(F47/F58)*100</f>
        <v>0.71317569035547224</v>
      </c>
      <c r="H47" s="103">
        <f>SUM(H39:H46)</f>
        <v>1258572.3600000001</v>
      </c>
      <c r="I47" s="102">
        <f>SUM(H47/H58)*100</f>
        <v>0.84941692247892753</v>
      </c>
      <c r="J47" s="103">
        <f>SUM(J39:J46)</f>
        <v>2796480.9099999992</v>
      </c>
      <c r="K47" s="102">
        <f>SUM(J47/J58)*100</f>
        <v>0.73832775360807945</v>
      </c>
    </row>
    <row r="48" spans="1:11" s="75" customFormat="1" ht="22.5" customHeight="1">
      <c r="A48" s="20"/>
      <c r="B48" s="27"/>
      <c r="C48" s="27" t="s">
        <v>47</v>
      </c>
      <c r="D48" s="101">
        <f>SUM(D47,D38)+1</f>
        <v>98287825.349999994</v>
      </c>
      <c r="E48" s="104">
        <f>SUM(D48/D58)*100</f>
        <v>95.66284667147535</v>
      </c>
      <c r="F48" s="101">
        <f>SUM(F47,F38)+1</f>
        <v>123724114</v>
      </c>
      <c r="G48" s="104">
        <f>SUM(F48/F58)*100</f>
        <v>96.776066657054344</v>
      </c>
      <c r="H48" s="101">
        <f>SUM(H47,H38)</f>
        <v>144413215.87</v>
      </c>
      <c r="I48" s="104">
        <f>SUM(H48/H58)*100</f>
        <v>97.465217962978627</v>
      </c>
      <c r="J48" s="101">
        <f>+J38+J47</f>
        <v>366425153.22000009</v>
      </c>
      <c r="K48" s="104">
        <f>SUM(J48/J58)*100</f>
        <v>96.743682130989072</v>
      </c>
    </row>
    <row r="49" spans="1:11" s="75" customFormat="1">
      <c r="A49" s="20"/>
      <c r="B49" s="27"/>
      <c r="C49" s="21"/>
      <c r="D49" s="80"/>
      <c r="E49" s="102"/>
      <c r="F49" s="80"/>
      <c r="G49" s="102"/>
      <c r="H49" s="103"/>
      <c r="I49" s="102"/>
      <c r="J49" s="103"/>
      <c r="K49" s="102"/>
    </row>
    <row r="50" spans="1:11" s="105" customFormat="1" ht="22.5" customHeight="1">
      <c r="A50" s="20"/>
      <c r="B50" s="50" t="s">
        <v>48</v>
      </c>
      <c r="C50" s="21"/>
      <c r="D50" s="80"/>
      <c r="E50" s="102"/>
      <c r="F50" s="80"/>
      <c r="G50" s="102"/>
      <c r="H50" s="103"/>
      <c r="I50" s="102"/>
      <c r="J50" s="103"/>
      <c r="K50" s="102"/>
    </row>
    <row r="51" spans="1:11" s="105" customFormat="1">
      <c r="A51" s="20" t="s">
        <v>32</v>
      </c>
      <c r="B51" s="27"/>
      <c r="C51" s="21"/>
      <c r="D51" s="80">
        <f>+[1]rdo!$E$52</f>
        <v>0</v>
      </c>
      <c r="E51" s="39">
        <f>SUM(D51/D58)*100</f>
        <v>0</v>
      </c>
      <c r="F51" s="80">
        <f>+[2]rdo!$E$52</f>
        <v>67900</v>
      </c>
      <c r="G51" s="39">
        <f>SUM(F51/F58)*100</f>
        <v>5.3110866698257299E-2</v>
      </c>
      <c r="H51" s="106">
        <f>+[3]rdo!E52</f>
        <v>198300</v>
      </c>
      <c r="I51" s="39">
        <f>SUM(H51/H58)*100</f>
        <v>0.13383368416542318</v>
      </c>
      <c r="J51" s="107">
        <f>+D51+F51+H51</f>
        <v>266200</v>
      </c>
      <c r="K51" s="39">
        <f>SUM(J51/J58)*100</f>
        <v>7.0282206221272153E-2</v>
      </c>
    </row>
    <row r="52" spans="1:11" s="105" customFormat="1">
      <c r="A52" s="20" t="s">
        <v>33</v>
      </c>
      <c r="B52" s="27"/>
      <c r="C52" s="21"/>
      <c r="D52" s="80">
        <f>+[1]rdo!$E$53</f>
        <v>2874279.62</v>
      </c>
      <c r="E52" s="39">
        <f>SUM(D52/D58)*100</f>
        <v>2.7975160667140191</v>
      </c>
      <c r="F52" s="80">
        <f>+[2]rdo!$E$53</f>
        <v>2090016</v>
      </c>
      <c r="G52" s="39">
        <f>SUM(F52/F58)*100</f>
        <v>1.6347947153641376</v>
      </c>
      <c r="H52" s="108">
        <f>+[3]rdo!E53</f>
        <v>1863690.5</v>
      </c>
      <c r="I52" s="39">
        <f>SUM(H52/H58)*100</f>
        <v>1.2578142499198166</v>
      </c>
      <c r="J52" s="108">
        <f>+D52+F52+H52</f>
        <v>6827986.1200000001</v>
      </c>
      <c r="K52" s="39">
        <f>SUM(J52/J58)*100</f>
        <v>1.8027270043644776</v>
      </c>
    </row>
    <row r="53" spans="1:11" s="105" customFormat="1">
      <c r="A53" s="20" t="s">
        <v>34</v>
      </c>
      <c r="B53" s="27"/>
      <c r="C53" s="21"/>
      <c r="D53" s="80">
        <f>+[1]rdo!$E$54</f>
        <v>887418.32</v>
      </c>
      <c r="E53" s="39">
        <f>SUM(D53/D58)*100</f>
        <v>0.86371798722086834</v>
      </c>
      <c r="F53" s="80">
        <f>+[2]rdo!$E$54</f>
        <v>1300189</v>
      </c>
      <c r="G53" s="39">
        <f>SUM(F53/F58)*100</f>
        <v>1.0169980067973559</v>
      </c>
      <c r="H53" s="108">
        <f>+[3]rdo!E54</f>
        <v>792997.35</v>
      </c>
      <c r="I53" s="39">
        <f>SUM(H53/H58)*100</f>
        <v>0.53519796714028012</v>
      </c>
      <c r="J53" s="108">
        <f t="shared" ref="J53:J55" si="9">+D53+F53+H53</f>
        <v>2980604.67</v>
      </c>
      <c r="K53" s="39">
        <f>SUM(J53/J58)*100</f>
        <v>0.78694016559363955</v>
      </c>
    </row>
    <row r="54" spans="1:11" s="105" customFormat="1">
      <c r="A54" s="20" t="s">
        <v>35</v>
      </c>
      <c r="B54" s="27"/>
      <c r="C54" s="21"/>
      <c r="D54" s="80">
        <f>+[1]rdo!$E$55</f>
        <v>118558.03</v>
      </c>
      <c r="E54" s="39">
        <f>SUM(D54/D58)*100</f>
        <v>0.11539169378481091</v>
      </c>
      <c r="F54" s="80">
        <f>+[2]rdo!$E$55</f>
        <v>62056</v>
      </c>
      <c r="G54" s="39">
        <f>SUM(F54/F58)*100</f>
        <v>4.8539734076981665E-2</v>
      </c>
      <c r="H54" s="108">
        <f>+[3]rdo!E55</f>
        <v>334540.88</v>
      </c>
      <c r="I54" s="39">
        <f>SUM(H54/H58)*100</f>
        <v>0.22578335085397244</v>
      </c>
      <c r="J54" s="108">
        <f t="shared" si="9"/>
        <v>515154.91000000003</v>
      </c>
      <c r="K54" s="39">
        <f>SUM(J54/J58)*100</f>
        <v>0.1360113584542483</v>
      </c>
    </row>
    <row r="55" spans="1:11" s="105" customFormat="1">
      <c r="A55" s="20" t="s">
        <v>58</v>
      </c>
      <c r="B55" s="27"/>
      <c r="C55" s="21"/>
      <c r="D55" s="80">
        <f>+[1]rdo!$E$56</f>
        <v>0</v>
      </c>
      <c r="E55" s="39">
        <f>SUM(D55/D58)*100</f>
        <v>0</v>
      </c>
      <c r="F55" s="80">
        <f>+[2]rdo!$E$56</f>
        <v>0</v>
      </c>
      <c r="G55" s="39">
        <f>SUM(F55/F58)*100</f>
        <v>0</v>
      </c>
      <c r="H55" s="108">
        <f>+[3]rdo!E56</f>
        <v>0</v>
      </c>
      <c r="I55" s="39">
        <f>SUM(H55/H58)*100</f>
        <v>0</v>
      </c>
      <c r="J55" s="108">
        <f t="shared" si="9"/>
        <v>0</v>
      </c>
      <c r="K55" s="39">
        <f>SUM(J55/J58)*100</f>
        <v>0</v>
      </c>
    </row>
    <row r="56" spans="1:11" s="105" customFormat="1">
      <c r="A56" s="20" t="s">
        <v>36</v>
      </c>
      <c r="B56" s="27"/>
      <c r="C56" s="21"/>
      <c r="D56" s="83">
        <f>+[1]rdo!$E$57+1</f>
        <v>575909.4</v>
      </c>
      <c r="E56" s="39">
        <f>SUM(D56/D58)*100</f>
        <v>0.56052855409788938</v>
      </c>
      <c r="F56" s="83">
        <f>+[2]rdo!$E$57+1</f>
        <v>601502.62</v>
      </c>
      <c r="G56" s="39">
        <f>SUM(F56/F58)*100</f>
        <v>0.47049080220136252</v>
      </c>
      <c r="H56" s="108">
        <f>+[3]rdo!E57</f>
        <v>566231.87</v>
      </c>
      <c r="I56" s="39">
        <f>SUM(H56/H58)*100</f>
        <v>0.38215278494189087</v>
      </c>
      <c r="J56" s="109">
        <f>+D56+F56+H56-1</f>
        <v>1743642.8900000001</v>
      </c>
      <c r="K56" s="84">
        <f>SUM(J56/J58)*100</f>
        <v>0.46035713437729137</v>
      </c>
    </row>
    <row r="57" spans="1:11" s="105" customFormat="1" ht="21" customHeight="1">
      <c r="A57" s="20"/>
      <c r="B57" s="27" t="s">
        <v>50</v>
      </c>
      <c r="C57" s="35"/>
      <c r="D57" s="101">
        <f t="shared" ref="D57:J57" si="10">SUM(D51:D56)</f>
        <v>4456165.37</v>
      </c>
      <c r="E57" s="104">
        <f t="shared" si="10"/>
        <v>4.3371543018175878</v>
      </c>
      <c r="F57" s="101">
        <f t="shared" si="10"/>
        <v>4121663.62</v>
      </c>
      <c r="G57" s="104">
        <f t="shared" si="10"/>
        <v>3.2239341251380953</v>
      </c>
      <c r="H57" s="101">
        <f t="shared" si="10"/>
        <v>3755760.6</v>
      </c>
      <c r="I57" s="104">
        <f t="shared" si="10"/>
        <v>2.5347820370213832</v>
      </c>
      <c r="J57" s="85">
        <f t="shared" si="10"/>
        <v>12333588.59</v>
      </c>
      <c r="K57" s="86">
        <f t="shared" ref="K57" si="11">SUM(K51:K56)</f>
        <v>3.2563178690109291</v>
      </c>
    </row>
    <row r="58" spans="1:11" s="75" customFormat="1" ht="16.5" customHeight="1" thickBot="1">
      <c r="A58" s="20"/>
      <c r="B58" s="35"/>
      <c r="C58" s="36" t="s">
        <v>51</v>
      </c>
      <c r="D58" s="110">
        <f>SUM(D48+D57)-1</f>
        <v>102743989.72</v>
      </c>
      <c r="E58" s="111">
        <f>SUM(E57+E48)</f>
        <v>100.00000097329294</v>
      </c>
      <c r="F58" s="110">
        <f>SUM(F48+F57)-1</f>
        <v>127845776.62</v>
      </c>
      <c r="G58" s="111">
        <f>SUM(G57+G48)</f>
        <v>100.00000078219244</v>
      </c>
      <c r="H58" s="110">
        <f>SUM(H48+H57)</f>
        <v>148168976.47</v>
      </c>
      <c r="I58" s="111">
        <f>SUM(I57+I48)</f>
        <v>100.00000000000001</v>
      </c>
      <c r="J58" s="110">
        <f>+J48+J57</f>
        <v>378758741.81000006</v>
      </c>
      <c r="K58" s="53">
        <f>SUM(K57+K48)</f>
        <v>100</v>
      </c>
    </row>
    <row r="59" spans="1:11" s="105" customFormat="1" ht="13.5" customHeight="1" thickBot="1">
      <c r="A59" s="7"/>
      <c r="B59" s="112"/>
      <c r="C59" s="56" t="s">
        <v>59</v>
      </c>
      <c r="D59" s="113">
        <f>SUM(D31-D58)</f>
        <v>77357455.290000021</v>
      </c>
      <c r="E59" s="114"/>
      <c r="F59" s="113">
        <f>SUM(F31-F58)</f>
        <v>142664105.38</v>
      </c>
      <c r="G59" s="114"/>
      <c r="H59" s="113">
        <f>SUM(H31-H58)</f>
        <v>-25905005.799999997</v>
      </c>
      <c r="I59" s="114"/>
      <c r="J59" s="113">
        <f>SUM(J31-J58)</f>
        <v>194116554.87</v>
      </c>
      <c r="K59" s="115"/>
    </row>
    <row r="60" spans="1:11">
      <c r="J60" s="117"/>
    </row>
    <row r="61" spans="1:11">
      <c r="J61" s="117"/>
    </row>
    <row r="62" spans="1:11">
      <c r="J62" s="117"/>
    </row>
    <row r="63" spans="1:11">
      <c r="C63" s="119"/>
      <c r="D63" s="120"/>
      <c r="E63" s="119"/>
      <c r="F63" s="119"/>
      <c r="G63" s="119"/>
      <c r="J63" s="117"/>
    </row>
    <row r="64" spans="1:11">
      <c r="C64" s="119"/>
      <c r="D64" s="120"/>
      <c r="E64" s="119"/>
      <c r="F64" s="119"/>
      <c r="G64" s="119"/>
      <c r="J64" s="117"/>
    </row>
    <row r="65" spans="10:10">
      <c r="J65" s="117"/>
    </row>
    <row r="66" spans="10:10">
      <c r="J66" s="117"/>
    </row>
    <row r="67" spans="10:10">
      <c r="J67" s="117"/>
    </row>
    <row r="68" spans="10:10">
      <c r="J68" s="117"/>
    </row>
    <row r="69" spans="10:10">
      <c r="J69" s="117"/>
    </row>
    <row r="70" spans="10:10">
      <c r="J70" s="117"/>
    </row>
    <row r="71" spans="10:10">
      <c r="J71" s="117"/>
    </row>
    <row r="72" spans="10:10">
      <c r="J72" s="117"/>
    </row>
    <row r="73" spans="10:10">
      <c r="J73" s="117"/>
    </row>
    <row r="74" spans="10:10">
      <c r="J74" s="117"/>
    </row>
    <row r="75" spans="10:10">
      <c r="J75" s="117"/>
    </row>
    <row r="76" spans="10:10">
      <c r="J76" s="117"/>
    </row>
    <row r="77" spans="10:10">
      <c r="J77" s="117"/>
    </row>
    <row r="78" spans="10:10">
      <c r="J78" s="117"/>
    </row>
    <row r="79" spans="10:10">
      <c r="J79" s="117"/>
    </row>
    <row r="80" spans="10:10">
      <c r="J80" s="117"/>
    </row>
    <row r="81" spans="10:10">
      <c r="J81" s="117"/>
    </row>
    <row r="82" spans="10:10">
      <c r="J82" s="117"/>
    </row>
    <row r="83" spans="10:10">
      <c r="J83" s="117"/>
    </row>
    <row r="84" spans="10:10">
      <c r="J84" s="117"/>
    </row>
    <row r="85" spans="10:10">
      <c r="J85" s="117"/>
    </row>
    <row r="86" spans="10:10">
      <c r="J86" s="117"/>
    </row>
    <row r="87" spans="10:10">
      <c r="J87" s="117"/>
    </row>
    <row r="88" spans="10:10">
      <c r="J88" s="117"/>
    </row>
    <row r="89" spans="10:10">
      <c r="J89" s="117"/>
    </row>
    <row r="90" spans="10:10">
      <c r="J90" s="117"/>
    </row>
    <row r="91" spans="10:10">
      <c r="J91" s="117"/>
    </row>
    <row r="92" spans="10:10">
      <c r="J92" s="117"/>
    </row>
    <row r="93" spans="10:10">
      <c r="J93" s="117"/>
    </row>
    <row r="94" spans="10:10">
      <c r="J94" s="117"/>
    </row>
    <row r="95" spans="10:10">
      <c r="J95" s="117"/>
    </row>
    <row r="96" spans="10:10">
      <c r="J96" s="117"/>
    </row>
    <row r="97" spans="10:10">
      <c r="J97" s="117"/>
    </row>
    <row r="98" spans="10:10">
      <c r="J98" s="117"/>
    </row>
    <row r="99" spans="10:10">
      <c r="J99" s="117"/>
    </row>
    <row r="100" spans="10:10">
      <c r="J100" s="117"/>
    </row>
    <row r="101" spans="10:10">
      <c r="J101" s="117"/>
    </row>
    <row r="102" spans="10:10">
      <c r="J102" s="117"/>
    </row>
    <row r="103" spans="10:10">
      <c r="J103" s="117"/>
    </row>
    <row r="104" spans="10:10">
      <c r="J104" s="117"/>
    </row>
    <row r="105" spans="10:10">
      <c r="J105" s="117"/>
    </row>
    <row r="106" spans="10:10">
      <c r="J106" s="117"/>
    </row>
    <row r="107" spans="10:10">
      <c r="J107" s="117"/>
    </row>
    <row r="108" spans="10:10">
      <c r="J108" s="117"/>
    </row>
    <row r="109" spans="10:10">
      <c r="J109" s="117"/>
    </row>
    <row r="110" spans="10:10">
      <c r="J110" s="117"/>
    </row>
    <row r="111" spans="10:10">
      <c r="J111" s="117"/>
    </row>
    <row r="112" spans="10:10">
      <c r="J112" s="117"/>
    </row>
    <row r="113" spans="10:10">
      <c r="J113" s="117"/>
    </row>
    <row r="114" spans="10:10">
      <c r="J114" s="117"/>
    </row>
    <row r="115" spans="10:10">
      <c r="J115" s="117"/>
    </row>
    <row r="116" spans="10:10">
      <c r="J116" s="117"/>
    </row>
    <row r="117" spans="10:10">
      <c r="J117" s="117"/>
    </row>
    <row r="118" spans="10:10">
      <c r="J118" s="117"/>
    </row>
    <row r="119" spans="10:10">
      <c r="J119" s="117"/>
    </row>
    <row r="120" spans="10:10">
      <c r="J120" s="117"/>
    </row>
    <row r="121" spans="10:10">
      <c r="J121" s="117"/>
    </row>
    <row r="122" spans="10:10">
      <c r="J122" s="117"/>
    </row>
    <row r="123" spans="10:10">
      <c r="J123" s="117"/>
    </row>
    <row r="124" spans="10:10">
      <c r="J124" s="117"/>
    </row>
    <row r="125" spans="10:10">
      <c r="J125" s="117"/>
    </row>
    <row r="126" spans="10:10">
      <c r="J126" s="117"/>
    </row>
    <row r="127" spans="10:10">
      <c r="J127" s="117"/>
    </row>
    <row r="128" spans="10:10">
      <c r="J128" s="117"/>
    </row>
    <row r="129" spans="10:10">
      <c r="J129" s="117"/>
    </row>
    <row r="130" spans="10:10">
      <c r="J130" s="117"/>
    </row>
    <row r="131" spans="10:10">
      <c r="J131" s="117"/>
    </row>
    <row r="132" spans="10:10">
      <c r="J132" s="117"/>
    </row>
    <row r="133" spans="10:10">
      <c r="J133" s="117"/>
    </row>
    <row r="134" spans="10:10">
      <c r="J134" s="117"/>
    </row>
    <row r="135" spans="10:10">
      <c r="J135" s="117"/>
    </row>
    <row r="136" spans="10:10">
      <c r="J136" s="117"/>
    </row>
    <row r="137" spans="10:10">
      <c r="J137" s="117"/>
    </row>
    <row r="138" spans="10:10">
      <c r="J138" s="117"/>
    </row>
    <row r="139" spans="10:10">
      <c r="J139" s="117"/>
    </row>
    <row r="140" spans="10:10">
      <c r="J140" s="117"/>
    </row>
    <row r="141" spans="10:10">
      <c r="J141" s="117"/>
    </row>
  </sheetData>
  <mergeCells count="3">
    <mergeCell ref="A1:K1"/>
    <mergeCell ref="A2:K2"/>
    <mergeCell ref="A5:C5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Enero</vt:lpstr>
      <vt:lpstr>Febrero</vt:lpstr>
      <vt:lpstr>Marzo</vt:lpstr>
      <vt:lpstr>RDOACUM</vt:lpstr>
      <vt:lpstr>Enero!Área_de_impresión</vt:lpstr>
      <vt:lpstr>Febrero!Área_de_impresión</vt:lpstr>
      <vt:lpstr>Marzo!Área_de_impresión</vt:lpstr>
      <vt:lpstr>RDOACUM!Área_de_impresión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2012-04-19T18:38:01Z</dcterms:created>
  <dcterms:modified xsi:type="dcterms:W3CDTF">2012-04-19T18:51:42Z</dcterms:modified>
</cp:coreProperties>
</file>