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3715" windowHeight="10035"/>
  </bookViews>
  <sheets>
    <sheet name="Octubre" sheetId="1" r:id="rId1"/>
    <sheet name="Noviembre" sheetId="2" r:id="rId2"/>
    <sheet name="Diciembre" sheetId="3" r:id="rId3"/>
  </sheets>
  <externalReferences>
    <externalReference r:id="rId4"/>
    <externalReference r:id="rId5"/>
    <externalReference r:id="rId6"/>
  </externalReferences>
  <definedNames>
    <definedName name="_xlnm.Print_Area" localSheetId="2">Diciembre!$A$1:$H$61</definedName>
    <definedName name="_xlnm.Print_Area" localSheetId="1">Noviembre!$A$1:$H$61</definedName>
    <definedName name="_xlnm.Print_Area" localSheetId="0">Octubre!$A$1:$H$61</definedName>
  </definedNames>
  <calcPr calcId="124519"/>
</workbook>
</file>

<file path=xl/calcChain.xml><?xml version="1.0" encoding="utf-8"?>
<calcChain xmlns="http://schemas.openxmlformats.org/spreadsheetml/2006/main">
  <c r="E58" i="3"/>
  <c r="G57"/>
  <c r="G56"/>
  <c r="G55"/>
  <c r="G54"/>
  <c r="G53"/>
  <c r="G52"/>
  <c r="E48"/>
  <c r="G47"/>
  <c r="G46"/>
  <c r="G45"/>
  <c r="G44"/>
  <c r="G43"/>
  <c r="G42"/>
  <c r="G41"/>
  <c r="G40"/>
  <c r="G48" s="1"/>
  <c r="E39"/>
  <c r="E49" s="1"/>
  <c r="G38"/>
  <c r="G37"/>
  <c r="G36"/>
  <c r="G35"/>
  <c r="G34"/>
  <c r="G39" s="1"/>
  <c r="G49" s="1"/>
  <c r="G29"/>
  <c r="E25"/>
  <c r="G24"/>
  <c r="G23"/>
  <c r="G22"/>
  <c r="G21"/>
  <c r="G20"/>
  <c r="G19"/>
  <c r="G18"/>
  <c r="G17"/>
  <c r="G16"/>
  <c r="G15"/>
  <c r="G13"/>
  <c r="E13"/>
  <c r="E14" s="1"/>
  <c r="G12"/>
  <c r="G11"/>
  <c r="G10"/>
  <c r="G14" s="1"/>
  <c r="E9"/>
  <c r="G8"/>
  <c r="G7"/>
  <c r="G6"/>
  <c r="G9" s="1"/>
  <c r="E58" i="2"/>
  <c r="G57"/>
  <c r="G56"/>
  <c r="G55"/>
  <c r="G54"/>
  <c r="G53"/>
  <c r="G52"/>
  <c r="E48"/>
  <c r="G47"/>
  <c r="G46"/>
  <c r="G45"/>
  <c r="G44"/>
  <c r="G43"/>
  <c r="G42"/>
  <c r="G41"/>
  <c r="G40"/>
  <c r="G48" s="1"/>
  <c r="E39"/>
  <c r="E49" s="1"/>
  <c r="G38"/>
  <c r="G37"/>
  <c r="G36"/>
  <c r="G35"/>
  <c r="G34"/>
  <c r="G39" s="1"/>
  <c r="G29"/>
  <c r="E25"/>
  <c r="G24"/>
  <c r="G23"/>
  <c r="G22"/>
  <c r="G21"/>
  <c r="G20"/>
  <c r="G19"/>
  <c r="G18"/>
  <c r="G17"/>
  <c r="G16"/>
  <c r="G15"/>
  <c r="E13"/>
  <c r="E14" s="1"/>
  <c r="G12"/>
  <c r="G11"/>
  <c r="G10"/>
  <c r="E9"/>
  <c r="G8"/>
  <c r="G7"/>
  <c r="G6"/>
  <c r="G9" s="1"/>
  <c r="E58" i="1"/>
  <c r="G57"/>
  <c r="G56"/>
  <c r="G55"/>
  <c r="G54"/>
  <c r="G53"/>
  <c r="G52"/>
  <c r="G47"/>
  <c r="G46"/>
  <c r="G45"/>
  <c r="G44"/>
  <c r="G43"/>
  <c r="G42"/>
  <c r="G41"/>
  <c r="G40"/>
  <c r="E39"/>
  <c r="E49" s="1"/>
  <c r="G38"/>
  <c r="G37"/>
  <c r="G36"/>
  <c r="G35"/>
  <c r="G34"/>
  <c r="G39" s="1"/>
  <c r="G29"/>
  <c r="E25"/>
  <c r="G24"/>
  <c r="G23"/>
  <c r="G22"/>
  <c r="G21"/>
  <c r="G20"/>
  <c r="G19"/>
  <c r="G18"/>
  <c r="G17"/>
  <c r="G16"/>
  <c r="G15"/>
  <c r="G25" s="1"/>
  <c r="E14"/>
  <c r="G13"/>
  <c r="G12"/>
  <c r="G11"/>
  <c r="G10"/>
  <c r="E9"/>
  <c r="E27" s="1"/>
  <c r="G8"/>
  <c r="G7"/>
  <c r="G6"/>
  <c r="G9" s="1"/>
  <c r="H9" l="1"/>
  <c r="G27"/>
  <c r="H23" s="1"/>
  <c r="G14"/>
  <c r="H17"/>
  <c r="G48"/>
  <c r="G58"/>
  <c r="G58" i="3"/>
  <c r="G60" s="1"/>
  <c r="H20" i="1"/>
  <c r="G25" i="2"/>
  <c r="G58"/>
  <c r="G25" i="3"/>
  <c r="H29"/>
  <c r="G27"/>
  <c r="H13" s="1"/>
  <c r="H49"/>
  <c r="F48"/>
  <c r="H53"/>
  <c r="H56"/>
  <c r="H7"/>
  <c r="H14"/>
  <c r="E27"/>
  <c r="H48"/>
  <c r="H54"/>
  <c r="H57"/>
  <c r="H38"/>
  <c r="H37"/>
  <c r="H36"/>
  <c r="H35"/>
  <c r="H34"/>
  <c r="H42"/>
  <c r="H39"/>
  <c r="H60"/>
  <c r="H47"/>
  <c r="H46"/>
  <c r="H45"/>
  <c r="H44"/>
  <c r="H43"/>
  <c r="H41"/>
  <c r="H40"/>
  <c r="H55"/>
  <c r="E60"/>
  <c r="F39"/>
  <c r="H6"/>
  <c r="H52"/>
  <c r="F14" i="2"/>
  <c r="G49"/>
  <c r="E27"/>
  <c r="G60"/>
  <c r="H44" s="1"/>
  <c r="E60"/>
  <c r="F48" s="1"/>
  <c r="G13"/>
  <c r="F39"/>
  <c r="F13"/>
  <c r="F8" i="1"/>
  <c r="F6"/>
  <c r="F24"/>
  <c r="F23"/>
  <c r="F22"/>
  <c r="F21"/>
  <c r="F20"/>
  <c r="F19"/>
  <c r="F18"/>
  <c r="F17"/>
  <c r="F16"/>
  <c r="F15"/>
  <c r="F25" s="1"/>
  <c r="F27" s="1"/>
  <c r="F14"/>
  <c r="E31"/>
  <c r="F29"/>
  <c r="F13"/>
  <c r="F12"/>
  <c r="F11"/>
  <c r="F10"/>
  <c r="F7"/>
  <c r="E60"/>
  <c r="F49"/>
  <c r="G31"/>
  <c r="H29"/>
  <c r="H13"/>
  <c r="H11"/>
  <c r="H8"/>
  <c r="H7"/>
  <c r="H6"/>
  <c r="H12"/>
  <c r="H10"/>
  <c r="H18"/>
  <c r="H21"/>
  <c r="H24"/>
  <c r="G49"/>
  <c r="H14"/>
  <c r="H16"/>
  <c r="H19"/>
  <c r="H22"/>
  <c r="H35"/>
  <c r="G60"/>
  <c r="H48" s="1"/>
  <c r="F9"/>
  <c r="H15"/>
  <c r="F39"/>
  <c r="H16" i="3" l="1"/>
  <c r="H21"/>
  <c r="H52" i="1"/>
  <c r="H25"/>
  <c r="H27" s="1"/>
  <c r="H15" i="3"/>
  <c r="H19"/>
  <c r="H24"/>
  <c r="E31"/>
  <c r="F29"/>
  <c r="F12"/>
  <c r="F11"/>
  <c r="F10"/>
  <c r="F24"/>
  <c r="F23"/>
  <c r="F22"/>
  <c r="F21"/>
  <c r="F20"/>
  <c r="F19"/>
  <c r="F18"/>
  <c r="F17"/>
  <c r="F16"/>
  <c r="F15"/>
  <c r="F25" s="1"/>
  <c r="F8"/>
  <c r="F7"/>
  <c r="F6"/>
  <c r="H17"/>
  <c r="F9"/>
  <c r="F13"/>
  <c r="F60"/>
  <c r="F56"/>
  <c r="F55"/>
  <c r="F54"/>
  <c r="F52"/>
  <c r="F38"/>
  <c r="F37"/>
  <c r="F35"/>
  <c r="F47"/>
  <c r="F46"/>
  <c r="F45"/>
  <c r="F44"/>
  <c r="F43"/>
  <c r="F42"/>
  <c r="F41"/>
  <c r="F40"/>
  <c r="F57"/>
  <c r="F53"/>
  <c r="F36"/>
  <c r="F34"/>
  <c r="H22"/>
  <c r="F14"/>
  <c r="H18"/>
  <c r="H9"/>
  <c r="H23"/>
  <c r="H58"/>
  <c r="G31"/>
  <c r="H12"/>
  <c r="H11"/>
  <c r="H10"/>
  <c r="F49"/>
  <c r="H20"/>
  <c r="H8"/>
  <c r="G14" i="2"/>
  <c r="H48"/>
  <c r="H57"/>
  <c r="H41"/>
  <c r="H52"/>
  <c r="H39"/>
  <c r="H55"/>
  <c r="H43"/>
  <c r="H49"/>
  <c r="H56"/>
  <c r="H38"/>
  <c r="H37"/>
  <c r="H36"/>
  <c r="H35"/>
  <c r="H34"/>
  <c r="H60"/>
  <c r="H45"/>
  <c r="H53"/>
  <c r="H40"/>
  <c r="F60"/>
  <c r="F47"/>
  <c r="F46"/>
  <c r="F45"/>
  <c r="F44"/>
  <c r="F43"/>
  <c r="F42"/>
  <c r="F41"/>
  <c r="F40"/>
  <c r="F57"/>
  <c r="F56"/>
  <c r="F55"/>
  <c r="F54"/>
  <c r="F53"/>
  <c r="F52"/>
  <c r="F38"/>
  <c r="F37"/>
  <c r="F36"/>
  <c r="F35"/>
  <c r="F34"/>
  <c r="H46"/>
  <c r="E31"/>
  <c r="F29"/>
  <c r="F12"/>
  <c r="F11"/>
  <c r="F10"/>
  <c r="F9"/>
  <c r="F24"/>
  <c r="F23"/>
  <c r="F22"/>
  <c r="F21"/>
  <c r="F20"/>
  <c r="F19"/>
  <c r="F18"/>
  <c r="F17"/>
  <c r="F16"/>
  <c r="F15"/>
  <c r="F8"/>
  <c r="F7"/>
  <c r="F6"/>
  <c r="H54"/>
  <c r="H42"/>
  <c r="H47"/>
  <c r="F49"/>
  <c r="H57" i="1"/>
  <c r="H60"/>
  <c r="H47"/>
  <c r="H46"/>
  <c r="H45"/>
  <c r="H44"/>
  <c r="H43"/>
  <c r="H42"/>
  <c r="H41"/>
  <c r="H40"/>
  <c r="H49"/>
  <c r="G61"/>
  <c r="H31"/>
  <c r="H54"/>
  <c r="H37"/>
  <c r="E61"/>
  <c r="F31"/>
  <c r="H34"/>
  <c r="H55"/>
  <c r="H38"/>
  <c r="H53"/>
  <c r="H39"/>
  <c r="F60"/>
  <c r="F48"/>
  <c r="F47"/>
  <c r="F46"/>
  <c r="F45"/>
  <c r="F44"/>
  <c r="F43"/>
  <c r="F42"/>
  <c r="F41"/>
  <c r="F40"/>
  <c r="F38"/>
  <c r="F37"/>
  <c r="F36"/>
  <c r="F35"/>
  <c r="F34"/>
  <c r="F57"/>
  <c r="F56"/>
  <c r="F55"/>
  <c r="F54"/>
  <c r="F53"/>
  <c r="F52"/>
  <c r="H36"/>
  <c r="H56"/>
  <c r="H25" i="3" l="1"/>
  <c r="H27" s="1"/>
  <c r="F27"/>
  <c r="H31"/>
  <c r="G61"/>
  <c r="F58"/>
  <c r="E61"/>
  <c r="F31"/>
  <c r="F25" i="2"/>
  <c r="F27" s="1"/>
  <c r="E61"/>
  <c r="F31"/>
  <c r="F58"/>
  <c r="H58"/>
  <c r="G27"/>
  <c r="H14" s="1"/>
  <c r="F58" i="1"/>
  <c r="H58"/>
  <c r="G31" i="2" l="1"/>
  <c r="H12"/>
  <c r="H11"/>
  <c r="H10"/>
  <c r="H7"/>
  <c r="H20"/>
  <c r="H8"/>
  <c r="H21"/>
  <c r="H16"/>
  <c r="H24"/>
  <c r="H19"/>
  <c r="H17"/>
  <c r="H29"/>
  <c r="H18"/>
  <c r="H9"/>
  <c r="H22"/>
  <c r="H6"/>
  <c r="H23"/>
  <c r="H15"/>
  <c r="H13"/>
  <c r="H25" l="1"/>
  <c r="H27" s="1"/>
  <c r="H31"/>
  <c r="G61"/>
</calcChain>
</file>

<file path=xl/sharedStrings.xml><?xml version="1.0" encoding="utf-8"?>
<sst xmlns="http://schemas.openxmlformats.org/spreadsheetml/2006/main" count="177" uniqueCount="57">
  <si>
    <t>UNIVERSIDAD AUTONOMA DE CHIHUAHUA</t>
  </si>
  <si>
    <t>ESTADO DE RESULTADOS POR FONDOS DEL 1o. AL 31 DE OCTUBRE DE 2012</t>
  </si>
  <si>
    <t>CONCEPTO</t>
  </si>
  <si>
    <t>OCTUBRE</t>
  </si>
  <si>
    <t>%</t>
  </si>
  <si>
    <t>ACUMULADO</t>
  </si>
  <si>
    <t>I  N  G  R  E  S  O  S:</t>
  </si>
  <si>
    <t>Subsidio Federal</t>
  </si>
  <si>
    <t>Subsidio Estatal</t>
  </si>
  <si>
    <t>Subsidio Extraordinario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</si>
  <si>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</si>
  <si>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</si>
  <si>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</si>
  <si>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</si>
  <si>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</si>
  <si>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</si>
  <si>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</si>
  <si>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</si>
  <si>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</t>
  </si>
  <si>
    <t>Servicios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</si>
  <si>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</si>
  <si>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</si>
  <si>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</si>
  <si>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</si>
  <si>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</si>
  <si>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</si>
  <si>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</si>
  <si>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</si>
  <si>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 xml:space="preserve">BECAS   Y   CONDONACIONES </t>
  </si>
  <si>
    <t>I N G R E S O S   N E T O S</t>
  </si>
  <si>
    <t>E  G  R  E  S  O  S:</t>
  </si>
  <si>
    <t>FONDO GENÉRICO</t>
  </si>
  <si>
    <t>Servicios Personales</t>
  </si>
  <si>
    <t>Servicios Generales</t>
  </si>
  <si>
    <t>Materiales de Consumo</t>
  </si>
  <si>
    <t>Mantenimiento y Conservación</t>
  </si>
  <si>
    <t>Apoyos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</si>
  <si>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</si>
  <si>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</si>
  <si>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</si>
  <si>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</si>
  <si>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</si>
  <si>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</si>
  <si>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</si>
  <si>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</si>
  <si>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</si>
  <si>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</si>
  <si>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TOTAL EGRESOS FONDO GENÉRICO</t>
  </si>
  <si>
    <t>FONDOS ESPECÍFICOS</t>
  </si>
  <si>
    <t>Becas Económicas</t>
  </si>
  <si>
    <t>SUMA GASTOS OPERACIÓN FONDO ESP.</t>
  </si>
  <si>
    <t>T O T A L    E G R E S O S</t>
  </si>
  <si>
    <t xml:space="preserve"> REMANENTE</t>
  </si>
  <si>
    <t>ESTADO DE RESULTADOS POR FONDOS DEL 1o. AL 30 DE NOVIEMBRE DE 2012</t>
  </si>
  <si>
    <t>NOVIEMBRE</t>
  </si>
  <si>
    <t>ESTADO DE RESULTADOS POR FONDOS DEL 1o. AL 31 DE DICIEMBRE DE 2012</t>
  </si>
  <si>
    <t>DICIEMBRE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</si>
</sst>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0.0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31"/>
      <name val="Arial"/>
      <family val="2"/>
    </font>
    <font>
      <b/>
      <sz val="10"/>
      <color indexed="8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2" fillId="0" borderId="6" xfId="0" applyFont="1" applyBorder="1"/>
    <xf numFmtId="0" fontId="2" fillId="0" borderId="7" xfId="0" applyFont="1" applyBorder="1"/>
    <xf numFmtId="164" fontId="2" fillId="0" borderId="7" xfId="2" applyNumberFormat="1" applyFont="1" applyBorder="1"/>
    <xf numFmtId="2" fontId="2" fillId="0" borderId="7" xfId="0" applyNumberFormat="1" applyFont="1" applyBorder="1"/>
    <xf numFmtId="2" fontId="2" fillId="0" borderId="0" xfId="0" applyNumberFormat="1" applyFont="1" applyBorder="1"/>
    <xf numFmtId="2" fontId="2" fillId="0" borderId="8" xfId="0" applyNumberFormat="1" applyFont="1" applyBorder="1"/>
    <xf numFmtId="2" fontId="5" fillId="2" borderId="9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164" fontId="7" fillId="0" borderId="13" xfId="2" applyNumberFormat="1" applyFont="1" applyBorder="1"/>
    <xf numFmtId="2" fontId="7" fillId="0" borderId="13" xfId="0" applyNumberFormat="1" applyFont="1" applyBorder="1"/>
    <xf numFmtId="0" fontId="2" fillId="0" borderId="4" xfId="0" applyFont="1" applyBorder="1"/>
    <xf numFmtId="0" fontId="8" fillId="0" borderId="0" xfId="0" applyFont="1" applyBorder="1"/>
    <xf numFmtId="165" fontId="8" fillId="0" borderId="14" xfId="3" applyNumberFormat="1" applyFont="1" applyBorder="1"/>
    <xf numFmtId="2" fontId="8" fillId="0" borderId="14" xfId="0" applyNumberFormat="1" applyFont="1" applyBorder="1"/>
    <xf numFmtId="3" fontId="8" fillId="0" borderId="14" xfId="3" applyNumberFormat="1" applyFont="1" applyBorder="1"/>
    <xf numFmtId="164" fontId="8" fillId="0" borderId="15" xfId="2" applyNumberFormat="1" applyFont="1" applyBorder="1"/>
    <xf numFmtId="2" fontId="8" fillId="0" borderId="15" xfId="0" applyNumberFormat="1" applyFont="1" applyBorder="1"/>
    <xf numFmtId="0" fontId="7" fillId="0" borderId="0" xfId="0" applyFont="1" applyBorder="1"/>
    <xf numFmtId="164" fontId="5" fillId="3" borderId="15" xfId="2" applyNumberFormat="1" applyFont="1" applyFill="1" applyBorder="1"/>
    <xf numFmtId="2" fontId="5" fillId="3" borderId="15" xfId="0" applyNumberFormat="1" applyFont="1" applyFill="1" applyBorder="1"/>
    <xf numFmtId="164" fontId="8" fillId="0" borderId="14" xfId="2" applyNumberFormat="1" applyFont="1" applyBorder="1"/>
    <xf numFmtId="164" fontId="0" fillId="0" borderId="0" xfId="1" applyNumberFormat="1" applyFont="1"/>
    <xf numFmtId="164" fontId="0" fillId="0" borderId="0" xfId="0" applyNumberFormat="1"/>
    <xf numFmtId="166" fontId="2" fillId="0" borderId="0" xfId="1" applyFont="1"/>
    <xf numFmtId="164" fontId="8" fillId="0" borderId="14" xfId="2" applyNumberFormat="1" applyFont="1" applyFill="1" applyBorder="1"/>
    <xf numFmtId="166" fontId="2" fillId="0" borderId="0" xfId="1" applyFont="1" applyBorder="1"/>
    <xf numFmtId="166" fontId="4" fillId="0" borderId="0" xfId="1" applyFont="1"/>
    <xf numFmtId="164" fontId="9" fillId="3" borderId="15" xfId="2" applyNumberFormat="1" applyFont="1" applyFill="1" applyBorder="1"/>
    <xf numFmtId="2" fontId="9" fillId="3" borderId="15" xfId="0" applyNumberFormat="1" applyFont="1" applyFill="1" applyBorder="1"/>
    <xf numFmtId="0" fontId="2" fillId="0" borderId="0" xfId="0" applyFont="1" applyBorder="1"/>
    <xf numFmtId="0" fontId="4" fillId="0" borderId="0" xfId="0" applyFont="1" applyBorder="1"/>
    <xf numFmtId="164" fontId="10" fillId="2" borderId="15" xfId="2" applyNumberFormat="1" applyFont="1" applyFill="1" applyBorder="1"/>
    <xf numFmtId="1" fontId="10" fillId="2" borderId="16" xfId="0" applyNumberFormat="1" applyFont="1" applyFill="1" applyBorder="1"/>
    <xf numFmtId="167" fontId="8" fillId="0" borderId="14" xfId="0" applyNumberFormat="1" applyFont="1" applyBorder="1"/>
    <xf numFmtId="164" fontId="10" fillId="2" borderId="17" xfId="2" applyNumberFormat="1" applyFont="1" applyFill="1" applyBorder="1"/>
    <xf numFmtId="1" fontId="10" fillId="2" borderId="18" xfId="0" applyNumberFormat="1" applyFont="1" applyFill="1" applyBorder="1"/>
    <xf numFmtId="0" fontId="6" fillId="0" borderId="4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left"/>
    </xf>
    <xf numFmtId="165" fontId="12" fillId="3" borderId="14" xfId="3" applyNumberFormat="1" applyFont="1" applyFill="1" applyBorder="1"/>
    <xf numFmtId="165" fontId="8" fillId="3" borderId="14" xfId="3" applyNumberFormat="1" applyFont="1" applyFill="1" applyBorder="1"/>
    <xf numFmtId="165" fontId="0" fillId="0" borderId="0" xfId="0" applyNumberFormat="1"/>
    <xf numFmtId="164" fontId="5" fillId="3" borderId="14" xfId="2" applyNumberFormat="1" applyFont="1" applyFill="1" applyBorder="1"/>
    <xf numFmtId="2" fontId="5" fillId="3" borderId="14" xfId="0" applyNumberFormat="1" applyFont="1" applyFill="1" applyBorder="1"/>
    <xf numFmtId="164" fontId="5" fillId="3" borderId="17" xfId="2" applyNumberFormat="1" applyFont="1" applyFill="1" applyBorder="1"/>
    <xf numFmtId="2" fontId="5" fillId="3" borderId="17" xfId="0" applyNumberFormat="1" applyFont="1" applyFill="1" applyBorder="1"/>
    <xf numFmtId="0" fontId="11" fillId="0" borderId="0" xfId="0" applyFont="1" applyBorder="1"/>
    <xf numFmtId="165" fontId="8" fillId="0" borderId="14" xfId="3" applyNumberFormat="1" applyFont="1" applyFill="1" applyBorder="1"/>
    <xf numFmtId="164" fontId="8" fillId="3" borderId="14" xfId="2" applyNumberFormat="1" applyFont="1" applyFill="1" applyBorder="1"/>
    <xf numFmtId="164" fontId="12" fillId="0" borderId="14" xfId="2" applyNumberFormat="1" applyFont="1" applyFill="1" applyBorder="1"/>
    <xf numFmtId="164" fontId="7" fillId="3" borderId="17" xfId="2" applyNumberFormat="1" applyFont="1" applyFill="1" applyBorder="1"/>
    <xf numFmtId="1" fontId="10" fillId="2" borderId="17" xfId="0" applyNumberFormat="1" applyFont="1" applyFill="1" applyBorder="1"/>
    <xf numFmtId="0" fontId="2" fillId="3" borderId="6" xfId="0" applyFont="1" applyFill="1" applyBorder="1"/>
    <xf numFmtId="0" fontId="8" fillId="3" borderId="7" xfId="0" applyFont="1" applyFill="1" applyBorder="1"/>
    <xf numFmtId="0" fontId="7" fillId="0" borderId="7" xfId="0" applyFont="1" applyFill="1" applyBorder="1"/>
    <xf numFmtId="164" fontId="7" fillId="3" borderId="19" xfId="2" applyNumberFormat="1" applyFont="1" applyFill="1" applyBorder="1"/>
    <xf numFmtId="2" fontId="9" fillId="3" borderId="19" xfId="0" applyNumberFormat="1" applyFont="1" applyFill="1" applyBorder="1"/>
    <xf numFmtId="0" fontId="13" fillId="0" borderId="0" xfId="0" applyFont="1" applyFill="1"/>
    <xf numFmtId="0" fontId="0" fillId="0" borderId="0" xfId="0" applyFill="1"/>
    <xf numFmtId="164" fontId="0" fillId="0" borderId="0" xfId="1" applyNumberFormat="1" applyFont="1" applyFill="1"/>
    <xf numFmtId="166" fontId="0" fillId="0" borderId="0" xfId="1" applyNumberFormat="1" applyFont="1" applyFill="1"/>
    <xf numFmtId="164" fontId="8" fillId="0" borderId="14" xfId="1" applyNumberFormat="1" applyFont="1" applyBorder="1"/>
  </cellXfs>
  <cellStyles count="15">
    <cellStyle name="Millares" xfId="1" builtinId="3"/>
    <cellStyle name="Millares 2" xfId="4"/>
    <cellStyle name="Millares 3" xfId="5"/>
    <cellStyle name="Millares 4" xfId="6"/>
    <cellStyle name="Millares 5" xfId="12"/>
    <cellStyle name="Millares_Libro2" xfId="2"/>
    <cellStyle name="Moneda_Libro2" xfId="3"/>
    <cellStyle name="Normal" xfId="0" builtinId="0"/>
    <cellStyle name="Normal 2" xfId="7"/>
    <cellStyle name="Normal 2 2" xfId="13"/>
    <cellStyle name="Normal 3" xfId="8"/>
    <cellStyle name="Normal 4" xfId="9"/>
    <cellStyle name="Normal 5" xfId="10"/>
    <cellStyle name="Normal 6" xfId="11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OCTU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NOVIEMB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ENERO"/>
      <sheetName val="GTOS ABRIL"/>
    </sheetNames>
    <sheetDataSet>
      <sheetData sheetId="0" refreshError="1"/>
      <sheetData sheetId="1">
        <row r="9">
          <cell r="H9">
            <v>586995786</v>
          </cell>
        </row>
      </sheetData>
      <sheetData sheetId="2" refreshError="1"/>
      <sheetData sheetId="3">
        <row r="11">
          <cell r="H11">
            <v>31668880.780000001</v>
          </cell>
        </row>
      </sheetData>
      <sheetData sheetId="4">
        <row r="13">
          <cell r="D13">
            <v>413578.93</v>
          </cell>
        </row>
      </sheetData>
      <sheetData sheetId="5" refreshError="1"/>
      <sheetData sheetId="6">
        <row r="6">
          <cell r="E6">
            <v>54527123</v>
          </cell>
          <cell r="G6">
            <v>586995786</v>
          </cell>
        </row>
        <row r="7">
          <cell r="G7">
            <v>321117350</v>
          </cell>
        </row>
        <row r="8">
          <cell r="E8">
            <v>0</v>
          </cell>
        </row>
        <row r="10">
          <cell r="G10">
            <v>31668880.780000001</v>
          </cell>
        </row>
        <row r="11">
          <cell r="G11">
            <v>8175736.5</v>
          </cell>
        </row>
        <row r="12">
          <cell r="G12">
            <v>30950477.739999998</v>
          </cell>
        </row>
        <row r="13">
          <cell r="G13">
            <v>15767484.739999998</v>
          </cell>
        </row>
        <row r="15">
          <cell r="G15">
            <v>89118305.280000001</v>
          </cell>
        </row>
        <row r="16">
          <cell r="G16">
            <v>218767090.62000003</v>
          </cell>
        </row>
        <row r="17">
          <cell r="G17">
            <v>71786725.320000008</v>
          </cell>
        </row>
        <row r="18">
          <cell r="G18">
            <v>9788666.9600000009</v>
          </cell>
        </row>
        <row r="19">
          <cell r="G19">
            <v>5509125</v>
          </cell>
        </row>
        <row r="20">
          <cell r="G20">
            <v>3989286.43</v>
          </cell>
        </row>
        <row r="21">
          <cell r="G21">
            <v>26973332.779999997</v>
          </cell>
        </row>
        <row r="22">
          <cell r="G22">
            <v>5042342.38</v>
          </cell>
        </row>
        <row r="23">
          <cell r="G23">
            <v>6174386.6700000009</v>
          </cell>
        </row>
        <row r="24">
          <cell r="G24">
            <v>121732973.24999999</v>
          </cell>
        </row>
        <row r="29">
          <cell r="G29">
            <v>64968880.180000007</v>
          </cell>
        </row>
        <row r="34">
          <cell r="G34">
            <v>785744120.83999991</v>
          </cell>
        </row>
        <row r="35">
          <cell r="G35">
            <v>128386054.66</v>
          </cell>
        </row>
        <row r="36">
          <cell r="G36">
            <v>69047671.680000007</v>
          </cell>
        </row>
        <row r="37">
          <cell r="G37">
            <v>33518531.799999997</v>
          </cell>
        </row>
        <row r="38">
          <cell r="G38">
            <v>30338067.100000001</v>
          </cell>
        </row>
        <row r="40">
          <cell r="G40">
            <v>1378204.17</v>
          </cell>
        </row>
        <row r="41">
          <cell r="G41">
            <v>811188.4</v>
          </cell>
        </row>
        <row r="42">
          <cell r="G42">
            <v>3400054.44</v>
          </cell>
        </row>
        <row r="43">
          <cell r="G43">
            <v>438147.43999999994</v>
          </cell>
        </row>
        <row r="44">
          <cell r="G44">
            <v>577400.67000000004</v>
          </cell>
        </row>
        <row r="45">
          <cell r="G45">
            <v>0</v>
          </cell>
        </row>
        <row r="46">
          <cell r="G46">
            <v>224817.73999999996</v>
          </cell>
        </row>
        <row r="47">
          <cell r="G47">
            <v>138551.04999999999</v>
          </cell>
        </row>
        <row r="52">
          <cell r="G52">
            <v>942856.52</v>
          </cell>
        </row>
        <row r="53">
          <cell r="G53">
            <v>15828283.300000001</v>
          </cell>
        </row>
        <row r="54">
          <cell r="G54">
            <v>7710780.0199999996</v>
          </cell>
        </row>
        <row r="55">
          <cell r="G55">
            <v>2479340.5100000002</v>
          </cell>
        </row>
        <row r="56">
          <cell r="G56">
            <v>0</v>
          </cell>
        </row>
        <row r="57">
          <cell r="G57">
            <v>4302956.8</v>
          </cell>
        </row>
      </sheetData>
      <sheetData sheetId="7" refreshError="1"/>
      <sheetData sheetId="8">
        <row r="7">
          <cell r="J7">
            <v>586995786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ENERO"/>
      <sheetName val="GTOS ABRIL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G6">
            <v>586995786</v>
          </cell>
        </row>
        <row r="7">
          <cell r="G7">
            <v>373360990</v>
          </cell>
        </row>
        <row r="8">
          <cell r="E8">
            <v>0</v>
          </cell>
        </row>
        <row r="10">
          <cell r="G10">
            <v>37194843.130000003</v>
          </cell>
        </row>
        <row r="11">
          <cell r="G11">
            <v>9494574.0199999996</v>
          </cell>
        </row>
        <row r="12">
          <cell r="G12">
            <v>37012859.810000002</v>
          </cell>
        </row>
        <row r="13">
          <cell r="G13">
            <v>18120753.829999998</v>
          </cell>
        </row>
        <row r="15">
          <cell r="G15">
            <v>94826388.269999996</v>
          </cell>
        </row>
        <row r="16">
          <cell r="G16">
            <v>221542384.28000003</v>
          </cell>
        </row>
        <row r="17">
          <cell r="G17">
            <v>77029615.730000004</v>
          </cell>
        </row>
        <row r="18">
          <cell r="G18">
            <v>11057825.960000001</v>
          </cell>
        </row>
        <row r="19">
          <cell r="G19">
            <v>6830300</v>
          </cell>
        </row>
        <row r="20">
          <cell r="G20">
            <v>4318858.1400000006</v>
          </cell>
        </row>
        <row r="21">
          <cell r="G21">
            <v>28002200.309999999</v>
          </cell>
        </row>
        <row r="22">
          <cell r="G22">
            <v>5959277.3899999997</v>
          </cell>
        </row>
        <row r="23">
          <cell r="G23">
            <v>6663384.7100000009</v>
          </cell>
        </row>
        <row r="24">
          <cell r="G24">
            <v>183439091.42999998</v>
          </cell>
        </row>
        <row r="29">
          <cell r="G29">
            <v>67416099.13000001</v>
          </cell>
        </row>
        <row r="34">
          <cell r="G34">
            <v>872851676.99999988</v>
          </cell>
        </row>
        <row r="35">
          <cell r="G35">
            <v>149731365.28999999</v>
          </cell>
        </row>
        <row r="36">
          <cell r="G36">
            <v>75529050.390000001</v>
          </cell>
        </row>
        <row r="37">
          <cell r="G37">
            <v>38138077.539999999</v>
          </cell>
        </row>
        <row r="38">
          <cell r="G38">
            <v>35952306.670000002</v>
          </cell>
        </row>
        <row r="40">
          <cell r="G40">
            <v>1466276.95</v>
          </cell>
        </row>
        <row r="41">
          <cell r="G41">
            <v>840160.59</v>
          </cell>
        </row>
        <row r="42">
          <cell r="G42">
            <v>3799886.2199999997</v>
          </cell>
        </row>
        <row r="43">
          <cell r="G43">
            <v>451805.17999999993</v>
          </cell>
        </row>
        <row r="44">
          <cell r="G44">
            <v>667867.05000000005</v>
          </cell>
        </row>
        <row r="45">
          <cell r="G45">
            <v>0</v>
          </cell>
        </row>
        <row r="46">
          <cell r="G46">
            <v>279567.69999999995</v>
          </cell>
        </row>
        <row r="47">
          <cell r="G47">
            <v>209567.53999999998</v>
          </cell>
        </row>
        <row r="52">
          <cell r="G52">
            <v>1051001.52</v>
          </cell>
        </row>
        <row r="53">
          <cell r="G53">
            <v>20631629.260000002</v>
          </cell>
        </row>
        <row r="54">
          <cell r="G54">
            <v>9202279.5700000003</v>
          </cell>
        </row>
        <row r="55">
          <cell r="G55">
            <v>2555951.1700000004</v>
          </cell>
        </row>
        <row r="56">
          <cell r="G56">
            <v>0</v>
          </cell>
        </row>
        <row r="57">
          <cell r="G57">
            <v>5461086.5599999996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ENERO"/>
      <sheetName val="GTOS ABRIL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G6">
            <v>711424786</v>
          </cell>
        </row>
        <row r="7">
          <cell r="G7">
            <v>401808510</v>
          </cell>
        </row>
        <row r="8">
          <cell r="E8">
            <v>0</v>
          </cell>
        </row>
        <row r="10">
          <cell r="G10">
            <v>45442892.160000004</v>
          </cell>
        </row>
        <row r="11">
          <cell r="G11">
            <v>10617898.84</v>
          </cell>
        </row>
        <row r="12">
          <cell r="G12">
            <v>44930178.310000002</v>
          </cell>
        </row>
        <row r="13">
          <cell r="G13">
            <v>20992471.539999999</v>
          </cell>
        </row>
        <row r="15">
          <cell r="G15">
            <v>98509374.769999996</v>
          </cell>
        </row>
        <row r="16">
          <cell r="G16">
            <v>222969803.74000004</v>
          </cell>
        </row>
        <row r="17">
          <cell r="G17">
            <v>80172807.969999999</v>
          </cell>
        </row>
        <row r="18">
          <cell r="G18">
            <v>12369132.460000001</v>
          </cell>
        </row>
        <row r="19">
          <cell r="G19">
            <v>7814091</v>
          </cell>
        </row>
        <row r="20">
          <cell r="G20">
            <v>4574455.790000001</v>
          </cell>
        </row>
        <row r="21">
          <cell r="G21">
            <v>30107771.329999998</v>
          </cell>
        </row>
        <row r="22">
          <cell r="G22">
            <v>6787909.7199999997</v>
          </cell>
        </row>
        <row r="23">
          <cell r="G23">
            <v>7816099.790000001</v>
          </cell>
        </row>
        <row r="24">
          <cell r="G24">
            <v>204830611.82999998</v>
          </cell>
        </row>
        <row r="29">
          <cell r="G29">
            <v>69303234.520000011</v>
          </cell>
        </row>
        <row r="34">
          <cell r="G34">
            <v>1006857425.1199999</v>
          </cell>
        </row>
        <row r="35">
          <cell r="G35">
            <v>169409262.03999999</v>
          </cell>
        </row>
        <row r="36">
          <cell r="G36">
            <v>81777621.75</v>
          </cell>
        </row>
        <row r="37">
          <cell r="G37">
            <v>41129042.350000001</v>
          </cell>
        </row>
        <row r="38">
          <cell r="G38">
            <v>41102246.590000004</v>
          </cell>
        </row>
        <row r="40">
          <cell r="G40">
            <v>1532436.22</v>
          </cell>
        </row>
        <row r="41">
          <cell r="G41">
            <v>897353.07</v>
          </cell>
        </row>
        <row r="42">
          <cell r="G42">
            <v>4163313.17</v>
          </cell>
        </row>
        <row r="43">
          <cell r="G43">
            <v>507077.20999999996</v>
          </cell>
        </row>
        <row r="44">
          <cell r="G44">
            <v>729792.46000000008</v>
          </cell>
        </row>
        <row r="45">
          <cell r="G45">
            <v>0</v>
          </cell>
        </row>
        <row r="46">
          <cell r="G46">
            <v>284740.88999999996</v>
          </cell>
        </row>
        <row r="47">
          <cell r="G47">
            <v>216695.58999999997</v>
          </cell>
        </row>
        <row r="52">
          <cell r="G52">
            <v>1170724.52</v>
          </cell>
        </row>
        <row r="53">
          <cell r="G53">
            <v>23810253.240000002</v>
          </cell>
        </row>
        <row r="54">
          <cell r="G54">
            <v>10864926.790000001</v>
          </cell>
        </row>
        <row r="55">
          <cell r="G55">
            <v>3422343.4800000004</v>
          </cell>
        </row>
        <row r="56">
          <cell r="G56">
            <v>0</v>
          </cell>
        </row>
        <row r="57">
          <cell r="G57">
            <v>6190111.5199999996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7"/>
  <sheetViews>
    <sheetView tabSelected="1" zoomScale="130" workbookViewId="0">
      <selection activeCell="J13" sqref="J13"/>
    </sheetView>
  </sheetViews>
  <sheetFormatPr baseColWidth="10" defaultRowHeight="12.75"/>
  <cols>
    <col min="1" max="1" width="1.5703125" customWidth="1"/>
    <col min="2" max="2" width="1.7109375" customWidth="1"/>
    <col min="3" max="3" width="33.28515625" customWidth="1"/>
    <col min="4" max="4" width="3.28515625" customWidth="1"/>
    <col min="5" max="5" width="13.85546875" bestFit="1" customWidth="1"/>
    <col min="6" max="6" width="5.5703125" customWidth="1"/>
    <col min="7" max="7" width="13.7109375" customWidth="1"/>
    <col min="8" max="8" width="5.42578125" customWidth="1"/>
    <col min="10" max="10" width="14.85546875" bestFit="1" customWidth="1"/>
    <col min="11" max="11" width="12" bestFit="1" customWidth="1"/>
  </cols>
  <sheetData>
    <row r="1" spans="1:11" ht="21.75" customHeight="1">
      <c r="A1" s="1" t="s">
        <v>0</v>
      </c>
      <c r="B1" s="2"/>
      <c r="C1" s="2"/>
      <c r="D1" s="2"/>
      <c r="E1" s="2"/>
      <c r="F1" s="3"/>
      <c r="G1" s="2"/>
      <c r="H1" s="3"/>
    </row>
    <row r="2" spans="1:11">
      <c r="A2" s="4" t="s">
        <v>1</v>
      </c>
      <c r="B2" s="5"/>
      <c r="C2" s="5"/>
      <c r="D2" s="5"/>
      <c r="E2" s="5"/>
      <c r="F2" s="6"/>
      <c r="G2" s="5"/>
      <c r="H2" s="6"/>
    </row>
    <row r="3" spans="1:11" ht="13.5" thickBot="1">
      <c r="A3" s="7"/>
      <c r="B3" s="8"/>
      <c r="C3" s="8"/>
      <c r="D3" s="8"/>
      <c r="E3" s="9"/>
      <c r="F3" s="10"/>
      <c r="G3" s="11"/>
      <c r="H3" s="12"/>
    </row>
    <row r="4" spans="1:11" ht="13.5" thickBot="1">
      <c r="A4" s="13"/>
      <c r="B4" s="14"/>
      <c r="C4" s="14" t="s">
        <v>2</v>
      </c>
      <c r="D4" s="15"/>
      <c r="E4" s="16" t="s">
        <v>3</v>
      </c>
      <c r="F4" s="16" t="s">
        <v>4</v>
      </c>
      <c r="G4" s="16" t="s">
        <v>5</v>
      </c>
      <c r="H4" s="16" t="s">
        <v>4</v>
      </c>
    </row>
    <row r="5" spans="1:11" ht="16.5" customHeight="1">
      <c r="A5" s="17" t="s">
        <v>6</v>
      </c>
      <c r="B5" s="18"/>
      <c r="C5" s="18"/>
      <c r="D5" s="18"/>
      <c r="E5" s="19"/>
      <c r="F5" s="20"/>
      <c r="G5" s="19"/>
      <c r="H5" s="20"/>
    </row>
    <row r="6" spans="1:11" ht="12.75" customHeight="1">
      <c r="A6" s="21" t="s">
        <v>7</v>
      </c>
      <c r="B6" s="22"/>
      <c r="C6" s="22"/>
      <c r="D6" s="22"/>
      <c r="E6" s="23">
        <v>0</v>
      </c>
      <c r="F6" s="24">
        <f>SUM(E6/E27)*100</f>
        <v>0</v>
      </c>
      <c r="G6" s="23">
        <f>+[1]rdo!$G$6+E6</f>
        <v>586995786</v>
      </c>
      <c r="H6" s="24">
        <f>SUM(G6/G27)*100</f>
        <v>34.491646466142271</v>
      </c>
    </row>
    <row r="7" spans="1:11" ht="12.75" customHeight="1">
      <c r="A7" s="21" t="s">
        <v>8</v>
      </c>
      <c r="B7" s="22"/>
      <c r="C7" s="22"/>
      <c r="D7" s="22"/>
      <c r="E7" s="25">
        <v>52243640</v>
      </c>
      <c r="F7" s="24">
        <f>SUM(E7/E27)*100</f>
        <v>35.230443225862615</v>
      </c>
      <c r="G7" s="23">
        <f>+[1]rdo!$G$7+E7</f>
        <v>373360990</v>
      </c>
      <c r="H7" s="24">
        <f>SUM(G7/G27)*100</f>
        <v>21.938548075588535</v>
      </c>
    </row>
    <row r="8" spans="1:11">
      <c r="A8" s="21" t="s">
        <v>9</v>
      </c>
      <c r="B8" s="22"/>
      <c r="C8" s="22"/>
      <c r="D8" s="22"/>
      <c r="E8" s="26">
        <v>0</v>
      </c>
      <c r="F8" s="27">
        <f>SUM(E8/E27)*100</f>
        <v>0</v>
      </c>
      <c r="G8" s="26">
        <f>+[1]rdo!$E$8+E8</f>
        <v>0</v>
      </c>
      <c r="H8" s="27">
        <f>SUM(G8/G27)*100</f>
        <v>0</v>
      </c>
    </row>
    <row r="9" spans="1:11">
      <c r="A9" s="21"/>
      <c r="B9" s="28" t="s">
        <v>10</v>
      </c>
      <c r="C9" s="22"/>
      <c r="D9" s="22"/>
      <c r="E9" s="29">
        <f>SUM(E6:E8)</f>
        <v>52243640</v>
      </c>
      <c r="F9" s="30">
        <f>SUM(E9/E27)*100</f>
        <v>35.230443225862615</v>
      </c>
      <c r="G9" s="29">
        <f>SUM(G6:G8)</f>
        <v>960356776</v>
      </c>
      <c r="H9" s="30">
        <f>SUM(G9/G27)*100</f>
        <v>56.430194541730806</v>
      </c>
    </row>
    <row r="10" spans="1:11">
      <c r="A10" s="21" t="s">
        <v>11</v>
      </c>
      <c r="B10" s="22"/>
      <c r="C10" s="22"/>
      <c r="D10" s="22"/>
      <c r="E10" s="31">
        <v>5525962.8499999996</v>
      </c>
      <c r="F10" s="24">
        <f>SUM(E10/E27)*100</f>
        <v>3.7264271872164905</v>
      </c>
      <c r="G10" s="31">
        <f>+[1]rdo!$G$10+E10-0.5</f>
        <v>37194843.130000003</v>
      </c>
      <c r="H10" s="24">
        <f>SUM(G10/G27)*100</f>
        <v>2.1855546670033177</v>
      </c>
    </row>
    <row r="11" spans="1:11">
      <c r="A11" s="21" t="s">
        <v>12</v>
      </c>
      <c r="B11" s="22"/>
      <c r="C11" s="22"/>
      <c r="D11" s="22"/>
      <c r="E11" s="31">
        <v>1318837.52</v>
      </c>
      <c r="F11" s="24">
        <f>SUM(E11/E27)*100</f>
        <v>0.88935668288996417</v>
      </c>
      <c r="G11" s="31">
        <f>+[1]rdo!$G$11+E11</f>
        <v>9494574.0199999996</v>
      </c>
      <c r="H11" s="24">
        <f>SUM(G11/G27)*100</f>
        <v>0.55789751520372788</v>
      </c>
    </row>
    <row r="12" spans="1:11">
      <c r="A12" s="21" t="s">
        <v>13</v>
      </c>
      <c r="B12" s="22"/>
      <c r="C12" s="22"/>
      <c r="D12" s="22"/>
      <c r="E12" s="31">
        <v>6062382.0700000003</v>
      </c>
      <c r="F12" s="24">
        <f>SUM(E12/E27)*100</f>
        <v>4.0881609193123305</v>
      </c>
      <c r="G12" s="31">
        <f>+[1]rdo!$G$12+E12</f>
        <v>37012859.810000002</v>
      </c>
      <c r="H12" s="24">
        <f>SUM(G12/G27)*100</f>
        <v>2.1748613971607043</v>
      </c>
    </row>
    <row r="13" spans="1:11">
      <c r="A13" s="21" t="s">
        <v>14</v>
      </c>
      <c r="B13" s="22"/>
      <c r="C13" s="22"/>
      <c r="D13" s="22"/>
      <c r="E13" s="26">
        <v>2353267.09</v>
      </c>
      <c r="F13" s="27">
        <f>SUM(E13/E27)*100</f>
        <v>1.5869231663325127</v>
      </c>
      <c r="G13" s="26">
        <f>+[1]rdo!$G$13+E13+2</f>
        <v>18120753.829999998</v>
      </c>
      <c r="H13" s="27">
        <f>SUM(G13/G27)*100</f>
        <v>1.0647685208499154</v>
      </c>
      <c r="J13" s="32"/>
      <c r="K13" s="33"/>
    </row>
    <row r="14" spans="1:11">
      <c r="A14" s="21"/>
      <c r="B14" s="28" t="s">
        <v>15</v>
      </c>
      <c r="C14" s="22"/>
      <c r="D14" s="22"/>
      <c r="E14" s="29">
        <f>SUM(E10:E13)</f>
        <v>15260449.529999999</v>
      </c>
      <c r="F14" s="30">
        <f>SUM(E14/E27)*100</f>
        <v>10.290867955751299</v>
      </c>
      <c r="G14" s="29">
        <f>SUM(G10:G13)</f>
        <v>101823030.79000001</v>
      </c>
      <c r="H14" s="30">
        <f>SUM(G14/G27)*100</f>
        <v>5.9830821002176657</v>
      </c>
    </row>
    <row r="15" spans="1:11">
      <c r="A15" s="21" t="s">
        <v>16</v>
      </c>
      <c r="B15" s="22"/>
      <c r="C15" s="22"/>
      <c r="D15" s="22"/>
      <c r="E15" s="31">
        <v>5708082.9900000002</v>
      </c>
      <c r="F15" s="24">
        <f>SUM(E15/E27)*100</f>
        <v>3.8492397104739853</v>
      </c>
      <c r="G15" s="31">
        <f>+[1]rdo!$G$15+E15</f>
        <v>94826388.269999996</v>
      </c>
      <c r="H15" s="24">
        <f>SUM(G15/G27)*100</f>
        <v>5.5719620785658934</v>
      </c>
      <c r="J15" s="34"/>
      <c r="K15" s="33"/>
    </row>
    <row r="16" spans="1:11">
      <c r="A16" s="21" t="s">
        <v>17</v>
      </c>
      <c r="B16" s="22"/>
      <c r="C16" s="22"/>
      <c r="D16" s="22"/>
      <c r="E16" s="31">
        <v>2775293.66</v>
      </c>
      <c r="F16" s="24">
        <f>SUM(E16/E27)*100</f>
        <v>1.8715163362224851</v>
      </c>
      <c r="G16" s="31">
        <f>+[1]rdo!$G$16+E16</f>
        <v>221542384.28000003</v>
      </c>
      <c r="H16" s="24">
        <f>SUM(G16/G27)*100</f>
        <v>13.017745234464078</v>
      </c>
      <c r="J16" s="34"/>
      <c r="K16" s="33"/>
    </row>
    <row r="17" spans="1:11">
      <c r="A17" s="21" t="s">
        <v>18</v>
      </c>
      <c r="B17" s="22"/>
      <c r="C17" s="22"/>
      <c r="D17" s="22"/>
      <c r="E17" s="31">
        <v>5242890.41</v>
      </c>
      <c r="F17" s="24">
        <f>SUM(E17/E27)*100</f>
        <v>3.535537587521171</v>
      </c>
      <c r="G17" s="31">
        <f>+[1]rdo!$G$17+E17</f>
        <v>77029615.730000004</v>
      </c>
      <c r="H17" s="24">
        <f>SUM(G17/G27)*100</f>
        <v>4.5262305736245132</v>
      </c>
      <c r="J17" s="34"/>
      <c r="K17" s="33"/>
    </row>
    <row r="18" spans="1:11">
      <c r="A18" s="21" t="s">
        <v>19</v>
      </c>
      <c r="B18" s="22"/>
      <c r="C18" s="22"/>
      <c r="D18" s="22"/>
      <c r="E18" s="31">
        <v>1269159</v>
      </c>
      <c r="F18" s="24">
        <f>SUM(E18/E27)*100</f>
        <v>0.85585602561560736</v>
      </c>
      <c r="G18" s="31">
        <f>+[1]rdo!$G$18+E18</f>
        <v>11057825.960000001</v>
      </c>
      <c r="H18" s="24">
        <f>SUM(G18/G27)*100</f>
        <v>0.64975359754362916</v>
      </c>
      <c r="J18" s="34"/>
      <c r="K18" s="33"/>
    </row>
    <row r="19" spans="1:11">
      <c r="A19" s="21" t="s">
        <v>20</v>
      </c>
      <c r="B19" s="22"/>
      <c r="C19" s="22"/>
      <c r="D19" s="22"/>
      <c r="E19" s="35">
        <v>1321175</v>
      </c>
      <c r="F19" s="24">
        <f>SUM(E19/E27)*100</f>
        <v>0.89093296004889855</v>
      </c>
      <c r="G19" s="31">
        <f>+[1]rdo!$G$19+E19</f>
        <v>6830300</v>
      </c>
      <c r="H19" s="24">
        <f>SUM(G19/G27)*100</f>
        <v>0.40134579919742658</v>
      </c>
      <c r="J19" s="34"/>
      <c r="K19" s="33"/>
    </row>
    <row r="20" spans="1:11">
      <c r="A20" s="21" t="s">
        <v>21</v>
      </c>
      <c r="B20" s="22"/>
      <c r="C20" s="22"/>
      <c r="D20" s="22"/>
      <c r="E20" s="31">
        <v>329571.71000000002</v>
      </c>
      <c r="F20" s="24">
        <f>SUM(E20/E27)*100</f>
        <v>0.22224633310399997</v>
      </c>
      <c r="G20" s="31">
        <f>+[1]rdo!$G$20+E20</f>
        <v>4318858.1400000006</v>
      </c>
      <c r="H20" s="24">
        <f>SUM(G20/G27)*100</f>
        <v>0.25377444209165212</v>
      </c>
      <c r="J20" s="34"/>
      <c r="K20" s="33"/>
    </row>
    <row r="21" spans="1:11">
      <c r="A21" s="21" t="s">
        <v>22</v>
      </c>
      <c r="B21" s="22"/>
      <c r="D21" s="22"/>
      <c r="E21" s="31">
        <v>1028866.53</v>
      </c>
      <c r="F21" s="24">
        <f>SUM(E21/E27)*100</f>
        <v>0.69381505331855275</v>
      </c>
      <c r="G21" s="31">
        <f>+[1]rdo!$G$21+E21+1</f>
        <v>28002200.309999999</v>
      </c>
      <c r="H21" s="24">
        <f>SUM(G21/G27)*100</f>
        <v>1.645398512906223</v>
      </c>
      <c r="J21" s="34"/>
      <c r="K21" s="33"/>
    </row>
    <row r="22" spans="1:11">
      <c r="A22" s="21" t="s">
        <v>23</v>
      </c>
      <c r="B22" s="22"/>
      <c r="C22" s="22"/>
      <c r="D22" s="22"/>
      <c r="E22" s="35">
        <v>916934.01</v>
      </c>
      <c r="F22" s="24">
        <f>SUM(E22/E27)*100</f>
        <v>0.61833347716903997</v>
      </c>
      <c r="G22" s="31">
        <f>+[1]rdo!$G$22+E22+1</f>
        <v>5959277.3899999997</v>
      </c>
      <c r="H22" s="24">
        <f>SUM(G22/G27)*100</f>
        <v>0.35016484586748808</v>
      </c>
      <c r="J22" s="36"/>
      <c r="K22" s="33"/>
    </row>
    <row r="23" spans="1:11" ht="12" customHeight="1">
      <c r="A23" s="21" t="s">
        <v>24</v>
      </c>
      <c r="B23" s="22"/>
      <c r="C23" s="22"/>
      <c r="D23" s="22"/>
      <c r="E23" s="31">
        <v>488998.04</v>
      </c>
      <c r="F23" s="24">
        <f>SUM(E23/E27)*100</f>
        <v>0.32975530965641164</v>
      </c>
      <c r="G23" s="31">
        <f>+[1]rdo!$G$23+E23</f>
        <v>6663384.7100000009</v>
      </c>
      <c r="H23" s="24">
        <f>SUM(G23/G27)*100</f>
        <v>0.39153792099832546</v>
      </c>
      <c r="J23" s="36"/>
      <c r="K23" s="33"/>
    </row>
    <row r="24" spans="1:11">
      <c r="A24" s="21" t="s">
        <v>25</v>
      </c>
      <c r="B24" s="22"/>
      <c r="C24" s="22"/>
      <c r="D24" s="22"/>
      <c r="E24" s="26">
        <v>61706118.18</v>
      </c>
      <c r="F24" s="27">
        <f>SUM(E24/E27)*100</f>
        <v>41.611455350906994</v>
      </c>
      <c r="G24" s="26">
        <f>+[1]rdo!$G$24+E24</f>
        <v>183439091.42999998</v>
      </c>
      <c r="H24" s="27">
        <f>SUM(G24/G27)*100</f>
        <v>10.778810411551929</v>
      </c>
      <c r="J24" s="34"/>
      <c r="K24" s="33"/>
    </row>
    <row r="25" spans="1:11">
      <c r="A25" s="21"/>
      <c r="B25" s="28" t="s">
        <v>26</v>
      </c>
      <c r="C25" s="22"/>
      <c r="D25" s="22"/>
      <c r="E25" s="29">
        <f>SUM(E15:E24)</f>
        <v>80787089.530000001</v>
      </c>
      <c r="F25" s="30">
        <f>SUM(F15:F24)</f>
        <v>54.478688144037143</v>
      </c>
      <c r="G25" s="29">
        <f>SUM(G15:G24)-1</f>
        <v>639669325.21999991</v>
      </c>
      <c r="H25" s="30">
        <f>SUM(H15:H24)</f>
        <v>37.586723416811154</v>
      </c>
      <c r="J25" s="37"/>
      <c r="K25" s="33"/>
    </row>
    <row r="26" spans="1:11">
      <c r="A26" s="21"/>
      <c r="B26" s="28"/>
      <c r="C26" s="22"/>
      <c r="D26" s="22"/>
      <c r="E26" s="38"/>
      <c r="F26" s="39"/>
      <c r="G26" s="38"/>
      <c r="H26" s="39"/>
    </row>
    <row r="27" spans="1:11">
      <c r="A27" s="21"/>
      <c r="B27" s="40"/>
      <c r="C27" s="41" t="s">
        <v>27</v>
      </c>
      <c r="D27" s="40"/>
      <c r="E27" s="42">
        <f>SUM(E25,E14,E9)+1</f>
        <v>148291180.06</v>
      </c>
      <c r="F27" s="43">
        <f>SUM(F25+F9+F14)</f>
        <v>99.999999325651046</v>
      </c>
      <c r="G27" s="42">
        <f>SUM(G25,G14,G9)</f>
        <v>1701849132.0099998</v>
      </c>
      <c r="H27" s="43">
        <f>SUM(H25+H9+H14)</f>
        <v>100.00000005875964</v>
      </c>
    </row>
    <row r="28" spans="1:11" ht="5.25" customHeight="1">
      <c r="A28" s="21"/>
      <c r="B28" s="40"/>
      <c r="C28" s="41"/>
      <c r="D28" s="40"/>
      <c r="E28" s="31"/>
      <c r="F28" s="24"/>
      <c r="G28" s="31"/>
      <c r="H28" s="24"/>
    </row>
    <row r="29" spans="1:11">
      <c r="A29" s="21"/>
      <c r="B29" s="40" t="s">
        <v>28</v>
      </c>
      <c r="C29" s="41"/>
      <c r="D29" s="40"/>
      <c r="E29" s="31">
        <v>2447218.9500000002</v>
      </c>
      <c r="F29" s="24">
        <f>SUM(E29/E27)</f>
        <v>1.6502795034808088E-2</v>
      </c>
      <c r="G29" s="31">
        <f>+[1]rdo!$G$29+E29</f>
        <v>67416099.13000001</v>
      </c>
      <c r="H29" s="24">
        <f>SUM(G29/G27)</f>
        <v>3.9613440381978518E-2</v>
      </c>
    </row>
    <row r="30" spans="1:11" ht="3.75" customHeight="1">
      <c r="A30" s="21"/>
      <c r="B30" s="40"/>
      <c r="C30" s="41"/>
      <c r="D30" s="40"/>
      <c r="E30" s="31"/>
      <c r="F30" s="44"/>
      <c r="G30" s="31"/>
      <c r="H30" s="44"/>
    </row>
    <row r="31" spans="1:11">
      <c r="A31" s="21"/>
      <c r="B31" s="40"/>
      <c r="C31" s="41" t="s">
        <v>29</v>
      </c>
      <c r="D31" s="40"/>
      <c r="E31" s="45">
        <f>SUM(E27-E29)</f>
        <v>145843961.11000001</v>
      </c>
      <c r="F31" s="46">
        <f>SUM(E31/E31)*100</f>
        <v>100</v>
      </c>
      <c r="G31" s="45">
        <f>SUM(G27-G29)</f>
        <v>1634433032.8799996</v>
      </c>
      <c r="H31" s="46">
        <f>SUM(G31/G31)*100</f>
        <v>100</v>
      </c>
    </row>
    <row r="32" spans="1:11">
      <c r="A32" s="47" t="s">
        <v>30</v>
      </c>
      <c r="B32" s="48"/>
      <c r="C32" s="48"/>
      <c r="D32" s="48"/>
      <c r="E32" s="31"/>
      <c r="F32" s="24"/>
      <c r="G32" s="31"/>
      <c r="H32" s="24"/>
    </row>
    <row r="33" spans="1:11">
      <c r="A33" s="47"/>
      <c r="B33" s="49" t="s">
        <v>31</v>
      </c>
      <c r="C33" s="48"/>
      <c r="D33" s="48"/>
      <c r="E33" s="31"/>
      <c r="F33" s="24"/>
      <c r="G33" s="31"/>
      <c r="H33" s="24"/>
    </row>
    <row r="34" spans="1:11">
      <c r="A34" s="21" t="s">
        <v>32</v>
      </c>
      <c r="B34" s="22"/>
      <c r="C34" s="22"/>
      <c r="D34" s="22"/>
      <c r="E34" s="50">
        <v>87107556.159999996</v>
      </c>
      <c r="F34" s="24">
        <f>SUM(E34/E60)*100</f>
        <v>65.223442360346752</v>
      </c>
      <c r="G34" s="51">
        <f>+[1]rdo!$G$34+E34</f>
        <v>872851676.99999988</v>
      </c>
      <c r="H34" s="24">
        <f>SUM(G34/G60)*100</f>
        <v>71.614511913905147</v>
      </c>
      <c r="K34" s="52"/>
    </row>
    <row r="35" spans="1:11">
      <c r="A35" s="21" t="s">
        <v>33</v>
      </c>
      <c r="B35" s="22"/>
      <c r="C35" s="22"/>
      <c r="D35" s="22"/>
      <c r="E35" s="31">
        <v>21345310.629999999</v>
      </c>
      <c r="F35" s="24">
        <f>SUM(E35/E60)*100</f>
        <v>15.982708032610493</v>
      </c>
      <c r="G35" s="31">
        <f>+[1]rdo!$G$35+E35</f>
        <v>149731365.28999999</v>
      </c>
      <c r="H35" s="24">
        <f>SUM(G35/G60)*100</f>
        <v>12.284949351647967</v>
      </c>
    </row>
    <row r="36" spans="1:11">
      <c r="A36" s="21" t="s">
        <v>34</v>
      </c>
      <c r="B36" s="22"/>
      <c r="C36" s="22"/>
      <c r="D36" s="22"/>
      <c r="E36" s="31">
        <v>6481377.71</v>
      </c>
      <c r="F36" s="24">
        <f>SUM(E36/E60)*100</f>
        <v>4.8530550519329498</v>
      </c>
      <c r="G36" s="31">
        <f>+[1]rdo!$G$36+E36+1</f>
        <v>75529050.390000001</v>
      </c>
      <c r="H36" s="24">
        <f>SUM(G36/G60)*100</f>
        <v>6.1969017434798355</v>
      </c>
    </row>
    <row r="37" spans="1:11">
      <c r="A37" s="21" t="s">
        <v>35</v>
      </c>
      <c r="B37" s="22"/>
      <c r="C37" s="22"/>
      <c r="D37" s="22"/>
      <c r="E37" s="31">
        <v>4619545.74</v>
      </c>
      <c r="F37" s="24">
        <f>SUM(E37/E60)*100</f>
        <v>3.4589728903706094</v>
      </c>
      <c r="G37" s="31">
        <f>+[1]rdo!$G$37+E37</f>
        <v>38138077.539999999</v>
      </c>
      <c r="H37" s="24">
        <f>SUM(G37/G60)*100</f>
        <v>3.1290995713602423</v>
      </c>
    </row>
    <row r="38" spans="1:11">
      <c r="A38" s="21" t="s">
        <v>36</v>
      </c>
      <c r="B38" s="22"/>
      <c r="C38" s="22"/>
      <c r="D38" s="22"/>
      <c r="E38" s="26">
        <v>5614239.5700000003</v>
      </c>
      <c r="F38" s="27">
        <f>SUM(E38/E60)*100</f>
        <v>4.2037688477733193</v>
      </c>
      <c r="G38" s="26">
        <f>+[1]rdo!$G$38+E38</f>
        <v>35952306.670000002</v>
      </c>
      <c r="H38" s="27">
        <f>SUM(G38/G60)*100</f>
        <v>2.9497645043203455</v>
      </c>
    </row>
    <row r="39" spans="1:11">
      <c r="A39" s="21"/>
      <c r="B39" s="28" t="s">
        <v>37</v>
      </c>
      <c r="C39" s="22"/>
      <c r="D39" s="22"/>
      <c r="E39" s="29">
        <f>SUM(E34:E38)</f>
        <v>125168029.80999997</v>
      </c>
      <c r="F39" s="30">
        <f>SUM(E39/E60)*100</f>
        <v>93.721947183034104</v>
      </c>
      <c r="G39" s="29">
        <f>SUM(G34:G38)</f>
        <v>1172202476.8899999</v>
      </c>
      <c r="H39" s="30">
        <f>SUM(G39/G60)*100</f>
        <v>96.175227084713541</v>
      </c>
    </row>
    <row r="40" spans="1:11">
      <c r="A40" s="21" t="s">
        <v>38</v>
      </c>
      <c r="B40" s="22"/>
      <c r="C40" s="22"/>
      <c r="D40" s="22"/>
      <c r="E40" s="31">
        <v>88072.78</v>
      </c>
      <c r="F40" s="24">
        <f>SUM(E40/E60)*100</f>
        <v>6.5946172101236683E-2</v>
      </c>
      <c r="G40" s="31">
        <f>+[1]rdo!$G$40+E40</f>
        <v>1466276.95</v>
      </c>
      <c r="H40" s="24">
        <f>SUM(G40/G60)*100</f>
        <v>0.12030303758568538</v>
      </c>
    </row>
    <row r="41" spans="1:11">
      <c r="A41" s="21" t="s">
        <v>39</v>
      </c>
      <c r="B41" s="22"/>
      <c r="C41" s="22"/>
      <c r="D41" s="22"/>
      <c r="E41" s="31">
        <v>28972.19</v>
      </c>
      <c r="F41" s="24">
        <f>SUM(E41/E60)*100</f>
        <v>2.1693479278044006E-2</v>
      </c>
      <c r="G41" s="31">
        <f>+[1]rdo!$G$41+E41</f>
        <v>840160.59</v>
      </c>
      <c r="H41" s="24">
        <f>SUM(G41/G60)*100</f>
        <v>6.8932319393537222E-2</v>
      </c>
    </row>
    <row r="42" spans="1:11">
      <c r="A42" s="21" t="s">
        <v>40</v>
      </c>
      <c r="B42" s="22"/>
      <c r="C42" s="22"/>
      <c r="D42" s="22"/>
      <c r="E42" s="31">
        <v>399831.78</v>
      </c>
      <c r="F42" s="24">
        <f>SUM(E42/E60)*100</f>
        <v>0.29938166338593836</v>
      </c>
      <c r="G42" s="31">
        <f>+[1]rdo!$G$42+E42</f>
        <v>3799886.2199999997</v>
      </c>
      <c r="H42" s="24">
        <f>SUM(G42/G60)*100</f>
        <v>0.31176774261232704</v>
      </c>
    </row>
    <row r="43" spans="1:11">
      <c r="A43" s="21" t="s">
        <v>41</v>
      </c>
      <c r="B43" s="22"/>
      <c r="C43" s="22"/>
      <c r="D43" s="22"/>
      <c r="E43" s="31">
        <v>13657.74</v>
      </c>
      <c r="F43" s="24">
        <f>SUM(E43/E60)*100</f>
        <v>1.0226493049883793E-2</v>
      </c>
      <c r="G43" s="31">
        <f>+[1]rdo!$G$43+E43</f>
        <v>451805.17999999993</v>
      </c>
      <c r="H43" s="24">
        <f>SUM(G43/G60)*100</f>
        <v>3.70690786286638E-2</v>
      </c>
    </row>
    <row r="44" spans="1:11">
      <c r="A44" s="21" t="s">
        <v>42</v>
      </c>
      <c r="B44" s="22"/>
      <c r="C44" s="22"/>
      <c r="D44" s="22"/>
      <c r="E44" s="31">
        <v>90466.38</v>
      </c>
      <c r="F44" s="24">
        <f>SUM(E44/E60)*100</f>
        <v>6.7738425707192129E-2</v>
      </c>
      <c r="G44" s="31">
        <f>+[1]rdo!$G$44+E44</f>
        <v>667867.05000000005</v>
      </c>
      <c r="H44" s="24">
        <f>SUM(G44/G60)*100</f>
        <v>5.4796220330948275E-2</v>
      </c>
    </row>
    <row r="45" spans="1:11">
      <c r="A45" s="21" t="s">
        <v>43</v>
      </c>
      <c r="B45" s="22"/>
      <c r="C45" s="22"/>
      <c r="D45" s="22"/>
      <c r="E45" s="31">
        <v>0</v>
      </c>
      <c r="F45" s="24">
        <f>SUM(E45/E60)*100</f>
        <v>0</v>
      </c>
      <c r="G45" s="31">
        <f>+[1]rdo!$G$45+E45</f>
        <v>0</v>
      </c>
      <c r="H45" s="24">
        <f>SUM(G45/G60)*100</f>
        <v>0</v>
      </c>
    </row>
    <row r="46" spans="1:11">
      <c r="A46" s="21" t="s">
        <v>44</v>
      </c>
      <c r="B46" s="22"/>
      <c r="C46" s="22"/>
      <c r="D46" s="22"/>
      <c r="E46" s="31">
        <v>54749.96</v>
      </c>
      <c r="F46" s="24">
        <f>SUM(E46/E60)*100</f>
        <v>4.0995075716876703E-2</v>
      </c>
      <c r="G46" s="31">
        <f>+[1]rdo!$G$46+E46</f>
        <v>279567.69999999995</v>
      </c>
      <c r="H46" s="24">
        <f>SUM(G46/G60)*100</f>
        <v>2.2937579098439492E-2</v>
      </c>
    </row>
    <row r="47" spans="1:11">
      <c r="A47" s="21" t="s">
        <v>45</v>
      </c>
      <c r="B47" s="22"/>
      <c r="C47" s="22"/>
      <c r="D47" s="22"/>
      <c r="E47" s="26">
        <v>71016.490000000005</v>
      </c>
      <c r="F47" s="27">
        <f>SUM(E47/E60)*100</f>
        <v>5.3174949985293464E-2</v>
      </c>
      <c r="G47" s="26">
        <f>+[1]rdo!$G$47+E47</f>
        <v>209567.53999999998</v>
      </c>
      <c r="H47" s="27">
        <f>SUM(G47/G60)*100</f>
        <v>1.7194304010139164E-2</v>
      </c>
    </row>
    <row r="48" spans="1:11">
      <c r="A48" s="21"/>
      <c r="B48" s="28" t="s">
        <v>46</v>
      </c>
      <c r="C48" s="22"/>
      <c r="D48" s="22"/>
      <c r="E48" s="53">
        <v>746767.32</v>
      </c>
      <c r="F48" s="54">
        <f>SUM(E48/E60)*100</f>
        <v>0.5591562592244651</v>
      </c>
      <c r="G48" s="53">
        <f>SUM(G40:G47)+1</f>
        <v>7715132.2299999995</v>
      </c>
      <c r="H48" s="54">
        <f>SUM(G48/G60)*100</f>
        <v>0.63300036370633983</v>
      </c>
    </row>
    <row r="49" spans="1:8">
      <c r="A49" s="21"/>
      <c r="B49" s="28"/>
      <c r="C49" s="28" t="s">
        <v>47</v>
      </c>
      <c r="D49" s="22"/>
      <c r="E49" s="55">
        <f>SUM(E39+E48)</f>
        <v>125914797.12999997</v>
      </c>
      <c r="F49" s="56">
        <f>SUM(E49/E60)*100</f>
        <v>94.281103442258569</v>
      </c>
      <c r="G49" s="55">
        <f>SUM(G39+G48)-1</f>
        <v>1179917608.1199999</v>
      </c>
      <c r="H49" s="56">
        <f>SUM(G49/G60)*100</f>
        <v>96.808227366373274</v>
      </c>
    </row>
    <row r="50" spans="1:8">
      <c r="A50" s="21"/>
      <c r="B50" s="28"/>
      <c r="C50" s="22"/>
      <c r="D50" s="22"/>
      <c r="E50" s="53"/>
      <c r="F50" s="54"/>
      <c r="G50" s="53"/>
      <c r="H50" s="54"/>
    </row>
    <row r="51" spans="1:8">
      <c r="A51" s="21"/>
      <c r="B51" s="57" t="s">
        <v>48</v>
      </c>
      <c r="C51" s="22"/>
      <c r="D51" s="22"/>
      <c r="E51" s="53"/>
      <c r="F51" s="54"/>
      <c r="G51" s="53"/>
      <c r="H51" s="54"/>
    </row>
    <row r="52" spans="1:8">
      <c r="A52" s="21" t="s">
        <v>32</v>
      </c>
      <c r="B52" s="28"/>
      <c r="C52" s="22"/>
      <c r="D52" s="22"/>
      <c r="E52" s="50">
        <v>108145</v>
      </c>
      <c r="F52" s="24">
        <f>SUM(E52/E60)*100</f>
        <v>8.0975629268069449E-2</v>
      </c>
      <c r="G52" s="58">
        <f>+[1]rdo!$G$52+E52</f>
        <v>1051001.52</v>
      </c>
      <c r="H52" s="24">
        <f>SUM(G52/G60)*100</f>
        <v>8.6231100722938103E-2</v>
      </c>
    </row>
    <row r="53" spans="1:8">
      <c r="A53" s="21" t="s">
        <v>33</v>
      </c>
      <c r="B53" s="28"/>
      <c r="C53" s="22"/>
      <c r="D53" s="22"/>
      <c r="E53" s="59">
        <v>4803344.96</v>
      </c>
      <c r="F53" s="24">
        <f>SUM(E53/E60)*100</f>
        <v>3.5965960583254879</v>
      </c>
      <c r="G53" s="31">
        <f>+[1]rdo!$G$53+E53+1</f>
        <v>20631629.260000002</v>
      </c>
      <c r="H53" s="24">
        <f>SUM(G53/G60)*100</f>
        <v>1.6927550217028964</v>
      </c>
    </row>
    <row r="54" spans="1:8">
      <c r="A54" s="21" t="s">
        <v>34</v>
      </c>
      <c r="B54" s="28"/>
      <c r="C54" s="22"/>
      <c r="D54" s="22"/>
      <c r="E54" s="59">
        <v>1491499.55</v>
      </c>
      <c r="F54" s="24">
        <f>SUM(E54/E60)*100</f>
        <v>1.1167887060362698</v>
      </c>
      <c r="G54" s="31">
        <f>+[1]rdo!$G$54+E54</f>
        <v>9202279.5700000003</v>
      </c>
      <c r="H54" s="24">
        <f>SUM(G54/G60)*100</f>
        <v>0.75501574582052511</v>
      </c>
    </row>
    <row r="55" spans="1:8">
      <c r="A55" s="21" t="s">
        <v>35</v>
      </c>
      <c r="B55" s="28"/>
      <c r="C55" s="22"/>
      <c r="D55" s="22"/>
      <c r="E55" s="59">
        <v>76610.66</v>
      </c>
      <c r="F55" s="24">
        <f>SUM(E55/E60)*100</f>
        <v>5.7363691360137942E-2</v>
      </c>
      <c r="G55" s="31">
        <f>+[1]rdo!$G$55+E55</f>
        <v>2555951.1700000004</v>
      </c>
      <c r="H55" s="24">
        <f>SUM(G55/G60)*100</f>
        <v>0.20970710183481137</v>
      </c>
    </row>
    <row r="56" spans="1:8">
      <c r="A56" s="21" t="s">
        <v>49</v>
      </c>
      <c r="B56" s="28"/>
      <c r="C56" s="22"/>
      <c r="D56" s="22"/>
      <c r="E56" s="59">
        <v>0</v>
      </c>
      <c r="F56" s="24">
        <f>SUM(E56/E60)*100</f>
        <v>0</v>
      </c>
      <c r="G56" s="31">
        <f>+[1]rdo!$G$56+E56</f>
        <v>0</v>
      </c>
      <c r="H56" s="24">
        <f>SUM(G56/G60)*100</f>
        <v>0</v>
      </c>
    </row>
    <row r="57" spans="1:8">
      <c r="A57" s="21" t="s">
        <v>36</v>
      </c>
      <c r="B57" s="28"/>
      <c r="C57" s="22"/>
      <c r="D57" s="22"/>
      <c r="E57" s="60">
        <v>1158129.76</v>
      </c>
      <c r="F57" s="24">
        <f>SUM(E57/E60)*100</f>
        <v>0.86717172398241471</v>
      </c>
      <c r="G57" s="31">
        <f>+[1]rdo!$G$57+E57</f>
        <v>5461086.5599999996</v>
      </c>
      <c r="H57" s="24">
        <f>SUM(G57/G60)*100</f>
        <v>0.44806358149895298</v>
      </c>
    </row>
    <row r="58" spans="1:8">
      <c r="A58" s="21"/>
      <c r="B58" s="28" t="s">
        <v>50</v>
      </c>
      <c r="C58" s="40"/>
      <c r="D58" s="22"/>
      <c r="E58" s="55">
        <f>SUM(E52:E57)+1</f>
        <v>7637730.9299999997</v>
      </c>
      <c r="F58" s="56">
        <f>SUM(F53:F57)</f>
        <v>5.6379201797043095</v>
      </c>
      <c r="G58" s="61">
        <f>SUM(G52:G57)+1</f>
        <v>38901949.080000006</v>
      </c>
      <c r="H58" s="56">
        <f>SUM(H53:H57)</f>
        <v>3.1055414508571859</v>
      </c>
    </row>
    <row r="59" spans="1:8" ht="6.75" customHeight="1">
      <c r="A59" s="21"/>
      <c r="B59" s="28"/>
      <c r="C59" s="22"/>
      <c r="D59" s="22"/>
      <c r="E59" s="53"/>
      <c r="F59" s="54"/>
      <c r="G59" s="53"/>
      <c r="H59" s="54"/>
    </row>
    <row r="60" spans="1:8">
      <c r="A60" s="21"/>
      <c r="B60" s="40"/>
      <c r="C60" s="41" t="s">
        <v>51</v>
      </c>
      <c r="D60" s="40"/>
      <c r="E60" s="45">
        <f>SUM(E58+E49)</f>
        <v>133552528.05999997</v>
      </c>
      <c r="F60" s="62">
        <f>SUM(E60/E60)*100</f>
        <v>100</v>
      </c>
      <c r="G60" s="45">
        <f>SUM(G58+G49)</f>
        <v>1218819557.1999998</v>
      </c>
      <c r="H60" s="62">
        <f>SUM(G60/G60)*100</f>
        <v>100</v>
      </c>
    </row>
    <row r="61" spans="1:8" ht="15.75" customHeight="1" thickBot="1">
      <c r="A61" s="63"/>
      <c r="B61" s="64"/>
      <c r="C61" s="65" t="s">
        <v>52</v>
      </c>
      <c r="D61" s="64"/>
      <c r="E61" s="66">
        <f>SUM(E31-E60)</f>
        <v>12291433.050000042</v>
      </c>
      <c r="F61" s="67"/>
      <c r="G61" s="66">
        <f>SUM(G31-G60)</f>
        <v>415613475.67999983</v>
      </c>
      <c r="H61" s="67"/>
    </row>
    <row r="63" spans="1:8">
      <c r="B63" s="69"/>
      <c r="C63" s="69"/>
      <c r="D63" s="69"/>
      <c r="E63" s="70"/>
      <c r="F63" s="68"/>
      <c r="G63" s="70"/>
    </row>
    <row r="64" spans="1:8">
      <c r="B64" s="69"/>
      <c r="C64" s="69"/>
      <c r="D64" s="69"/>
      <c r="E64" s="70"/>
      <c r="F64" s="68"/>
      <c r="G64" s="70"/>
    </row>
    <row r="65" spans="2:7">
      <c r="B65" s="69"/>
      <c r="C65" s="69"/>
      <c r="D65" s="69"/>
      <c r="E65" s="69"/>
      <c r="F65" s="68"/>
      <c r="G65" s="69"/>
    </row>
    <row r="66" spans="2:7">
      <c r="B66" s="69"/>
      <c r="C66" s="69"/>
      <c r="D66" s="69"/>
      <c r="E66" s="69"/>
      <c r="F66" s="68"/>
      <c r="G66" s="69"/>
    </row>
    <row r="67" spans="2:7">
      <c r="B67" s="69"/>
      <c r="C67" s="69"/>
      <c r="D67" s="69"/>
      <c r="E67" s="69"/>
      <c r="F67" s="69"/>
      <c r="G67" s="69"/>
    </row>
  </sheetData>
  <printOptions horizontalCentered="1" verticalCentered="1"/>
  <pageMargins left="0.25" right="0.25" top="0.75" bottom="0.75" header="0.3" footer="0.3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K75"/>
  <sheetViews>
    <sheetView zoomScale="130" workbookViewId="0">
      <selection activeCell="C64" sqref="C64"/>
    </sheetView>
  </sheetViews>
  <sheetFormatPr baseColWidth="10" defaultRowHeight="12.75"/>
  <cols>
    <col min="1" max="1" width="1.5703125" customWidth="1"/>
    <col min="2" max="2" width="1.7109375" customWidth="1"/>
    <col min="3" max="3" width="33.28515625" customWidth="1"/>
    <col min="4" max="4" width="3.28515625" customWidth="1"/>
    <col min="5" max="5" width="13.85546875" bestFit="1" customWidth="1"/>
    <col min="6" max="6" width="5.5703125" customWidth="1"/>
    <col min="7" max="7" width="13.7109375" customWidth="1"/>
    <col min="8" max="8" width="5.42578125" customWidth="1"/>
    <col min="10" max="10" width="14.85546875" bestFit="1" customWidth="1"/>
    <col min="11" max="11" width="12" bestFit="1" customWidth="1"/>
  </cols>
  <sheetData>
    <row r="1" spans="1:11" ht="21.75" customHeight="1">
      <c r="A1" s="1" t="s">
        <v>0</v>
      </c>
      <c r="B1" s="2"/>
      <c r="C1" s="2"/>
      <c r="D1" s="2"/>
      <c r="E1" s="2"/>
      <c r="F1" s="3"/>
      <c r="G1" s="2"/>
      <c r="H1" s="3"/>
    </row>
    <row r="2" spans="1:11">
      <c r="A2" s="4" t="s">
        <v>53</v>
      </c>
      <c r="B2" s="5"/>
      <c r="C2" s="5"/>
      <c r="D2" s="5"/>
      <c r="E2" s="5"/>
      <c r="F2" s="6"/>
      <c r="G2" s="5"/>
      <c r="H2" s="6"/>
    </row>
    <row r="3" spans="1:11" ht="13.5" thickBot="1">
      <c r="A3" s="7"/>
      <c r="B3" s="8"/>
      <c r="C3" s="8"/>
      <c r="D3" s="8"/>
      <c r="E3" s="9"/>
      <c r="F3" s="10"/>
      <c r="G3" s="11"/>
      <c r="H3" s="12"/>
    </row>
    <row r="4" spans="1:11" ht="13.5" thickBot="1">
      <c r="A4" s="13"/>
      <c r="B4" s="14"/>
      <c r="C4" s="14" t="s">
        <v>2</v>
      </c>
      <c r="D4" s="15"/>
      <c r="E4" s="16" t="s">
        <v>54</v>
      </c>
      <c r="F4" s="16" t="s">
        <v>4</v>
      </c>
      <c r="G4" s="16" t="s">
        <v>5</v>
      </c>
      <c r="H4" s="16" t="s">
        <v>4</v>
      </c>
    </row>
    <row r="5" spans="1:11" ht="16.5" customHeight="1">
      <c r="A5" s="17" t="s">
        <v>6</v>
      </c>
      <c r="B5" s="18"/>
      <c r="C5" s="18"/>
      <c r="D5" s="18"/>
      <c r="E5" s="19"/>
      <c r="F5" s="20"/>
      <c r="G5" s="19"/>
      <c r="H5" s="20"/>
    </row>
    <row r="6" spans="1:11" ht="12.75" customHeight="1">
      <c r="A6" s="21" t="s">
        <v>7</v>
      </c>
      <c r="B6" s="22"/>
      <c r="C6" s="22"/>
      <c r="D6" s="22"/>
      <c r="E6" s="23">
        <v>124429000</v>
      </c>
      <c r="F6" s="24">
        <f>SUM(E6/E27)*100</f>
        <v>59.444486856502721</v>
      </c>
      <c r="G6" s="23">
        <f>+[2]rdo!$G$6+E6</f>
        <v>711424786</v>
      </c>
      <c r="H6" s="24">
        <f>SUM(G6/G27)*100</f>
        <v>37.224591956289899</v>
      </c>
    </row>
    <row r="7" spans="1:11" ht="12.75" customHeight="1">
      <c r="A7" s="21" t="s">
        <v>8</v>
      </c>
      <c r="B7" s="22"/>
      <c r="C7" s="22"/>
      <c r="D7" s="22"/>
      <c r="E7" s="25">
        <v>28447520</v>
      </c>
      <c r="F7" s="24">
        <f>SUM(E7/E27)*100</f>
        <v>13.590467083558483</v>
      </c>
      <c r="G7" s="23">
        <f>+[2]rdo!$G$7+E7</f>
        <v>401808510</v>
      </c>
      <c r="H7" s="24">
        <f>SUM(G7/G27)*100</f>
        <v>21.024229298239309</v>
      </c>
    </row>
    <row r="8" spans="1:11">
      <c r="A8" s="21" t="s">
        <v>9</v>
      </c>
      <c r="B8" s="22"/>
      <c r="C8" s="22"/>
      <c r="D8" s="22"/>
      <c r="E8" s="26">
        <v>0</v>
      </c>
      <c r="F8" s="27">
        <f>SUM(E8/E27)*100</f>
        <v>0</v>
      </c>
      <c r="G8" s="26">
        <f>+[2]rdo!$E$8+E8</f>
        <v>0</v>
      </c>
      <c r="H8" s="27">
        <f>SUM(G8/G27)*100</f>
        <v>0</v>
      </c>
    </row>
    <row r="9" spans="1:11">
      <c r="A9" s="21"/>
      <c r="B9" s="28" t="s">
        <v>10</v>
      </c>
      <c r="C9" s="22"/>
      <c r="D9" s="22"/>
      <c r="E9" s="29">
        <f>SUM(E6:E8)</f>
        <v>152876520</v>
      </c>
      <c r="F9" s="30">
        <f>SUM(E9/E27)*100</f>
        <v>73.034953940061214</v>
      </c>
      <c r="G9" s="29">
        <f>SUM(G6:G8)</f>
        <v>1113233296</v>
      </c>
      <c r="H9" s="30">
        <f>SUM(G9/G27)*100</f>
        <v>58.248821254529204</v>
      </c>
    </row>
    <row r="10" spans="1:11">
      <c r="A10" s="21" t="s">
        <v>11</v>
      </c>
      <c r="B10" s="22"/>
      <c r="C10" s="22"/>
      <c r="D10" s="22"/>
      <c r="E10" s="31">
        <v>8248049.5300000003</v>
      </c>
      <c r="F10" s="24">
        <f>SUM(E10/E27)*100</f>
        <v>3.9404083604133158</v>
      </c>
      <c r="G10" s="31">
        <f>+[2]rdo!$G$10+E10-0.5</f>
        <v>45442892.160000004</v>
      </c>
      <c r="H10" s="24">
        <f>SUM(G10/G27)*100</f>
        <v>2.3777539822314897</v>
      </c>
    </row>
    <row r="11" spans="1:11">
      <c r="A11" s="21" t="s">
        <v>12</v>
      </c>
      <c r="B11" s="22"/>
      <c r="C11" s="22"/>
      <c r="D11" s="22"/>
      <c r="E11" s="31">
        <v>1123324.82</v>
      </c>
      <c r="F11" s="24">
        <f>SUM(E11/E27)*100</f>
        <v>0.5366551808507124</v>
      </c>
      <c r="G11" s="31">
        <f>+[2]rdo!$G$11+E11</f>
        <v>10617898.84</v>
      </c>
      <c r="H11" s="24">
        <f>SUM(G11/G27)*100</f>
        <v>0.55557096059928934</v>
      </c>
    </row>
    <row r="12" spans="1:11">
      <c r="A12" s="21" t="s">
        <v>13</v>
      </c>
      <c r="B12" s="22"/>
      <c r="C12" s="22"/>
      <c r="D12" s="22"/>
      <c r="E12" s="31">
        <v>7917318.5</v>
      </c>
      <c r="F12" s="24">
        <f>SUM(E12/E27)*100</f>
        <v>3.7824055124769616</v>
      </c>
      <c r="G12" s="31">
        <f>+[2]rdo!$G$12+E12</f>
        <v>44930178.310000002</v>
      </c>
      <c r="H12" s="24">
        <f>SUM(G12/G27)*100</f>
        <v>2.3509267416964819</v>
      </c>
    </row>
    <row r="13" spans="1:11">
      <c r="A13" s="21" t="s">
        <v>14</v>
      </c>
      <c r="B13" s="22"/>
      <c r="C13" s="22"/>
      <c r="D13" s="22"/>
      <c r="E13" s="26">
        <f>1453006.74+1418710.97</f>
        <v>2871717.71</v>
      </c>
      <c r="F13" s="27">
        <f>SUM(E13/E27)*100</f>
        <v>1.3719292581928739</v>
      </c>
      <c r="G13" s="26">
        <f>+[2]rdo!$G$13+E13</f>
        <v>20992471.539999999</v>
      </c>
      <c r="H13" s="27">
        <f>SUM(G13/G27)*100</f>
        <v>1.0984101237520401</v>
      </c>
      <c r="J13" s="32"/>
      <c r="K13" s="33"/>
    </row>
    <row r="14" spans="1:11">
      <c r="A14" s="21"/>
      <c r="B14" s="28" t="s">
        <v>15</v>
      </c>
      <c r="C14" s="22"/>
      <c r="D14" s="22"/>
      <c r="E14" s="29">
        <f>SUM(E10:E13)</f>
        <v>20160410.560000002</v>
      </c>
      <c r="F14" s="30">
        <f>SUM(E14/E27)*100</f>
        <v>9.6313983119338644</v>
      </c>
      <c r="G14" s="29">
        <f>SUM(G10:G13)</f>
        <v>121983440.84999999</v>
      </c>
      <c r="H14" s="30">
        <f>SUM(G14/G27)*100</f>
        <v>6.382661808279301</v>
      </c>
    </row>
    <row r="15" spans="1:11">
      <c r="A15" s="21" t="s">
        <v>16</v>
      </c>
      <c r="B15" s="22"/>
      <c r="C15" s="22"/>
      <c r="D15" s="22"/>
      <c r="E15" s="31">
        <v>3682986.5</v>
      </c>
      <c r="F15" s="24">
        <f>SUM(E15/E27)*100</f>
        <v>1.7595033520475689</v>
      </c>
      <c r="G15" s="31">
        <f>+[2]rdo!$G$15+E15</f>
        <v>98509374.769999996</v>
      </c>
      <c r="H15" s="24">
        <f>SUM(G15/G27)*100</f>
        <v>5.1544047267457573</v>
      </c>
      <c r="J15" s="34"/>
      <c r="K15" s="33"/>
    </row>
    <row r="16" spans="1:11">
      <c r="A16" s="21" t="s">
        <v>17</v>
      </c>
      <c r="B16" s="22"/>
      <c r="C16" s="22"/>
      <c r="D16" s="22"/>
      <c r="E16" s="31">
        <v>1427419.46</v>
      </c>
      <c r="F16" s="24">
        <f>SUM(E16/E27)*100</f>
        <v>0.68193280769504061</v>
      </c>
      <c r="G16" s="31">
        <f>+[2]rdo!$G$16+E16</f>
        <v>222969803.74000004</v>
      </c>
      <c r="H16" s="24">
        <f>SUM(G16/G27)*100</f>
        <v>11.666672466477072</v>
      </c>
      <c r="J16" s="34"/>
      <c r="K16" s="33"/>
    </row>
    <row r="17" spans="1:11">
      <c r="A17" s="21" t="s">
        <v>18</v>
      </c>
      <c r="B17" s="22"/>
      <c r="C17" s="22"/>
      <c r="D17" s="22"/>
      <c r="E17" s="31">
        <v>3143192.24</v>
      </c>
      <c r="F17" s="24">
        <f>SUM(E17/E27)*100</f>
        <v>1.5016230123053416</v>
      </c>
      <c r="G17" s="31">
        <f>+[2]rdo!$G$17+E17</f>
        <v>80172807.969999999</v>
      </c>
      <c r="H17" s="24">
        <f>SUM(G17/G27)*100</f>
        <v>4.1949621680361826</v>
      </c>
      <c r="J17" s="34"/>
      <c r="K17" s="33"/>
    </row>
    <row r="18" spans="1:11">
      <c r="A18" s="21" t="s">
        <v>19</v>
      </c>
      <c r="B18" s="22"/>
      <c r="C18" s="22"/>
      <c r="D18" s="22"/>
      <c r="E18" s="31">
        <v>1311306.5</v>
      </c>
      <c r="F18" s="24">
        <f>SUM(E18/E27)*100</f>
        <v>0.6264612108439076</v>
      </c>
      <c r="G18" s="31">
        <f>+[2]rdo!$G$18+E18</f>
        <v>12369132.460000001</v>
      </c>
      <c r="H18" s="24">
        <f>SUM(G18/G27)*100</f>
        <v>0.64720251211039526</v>
      </c>
      <c r="J18" s="34"/>
      <c r="K18" s="33"/>
    </row>
    <row r="19" spans="1:11">
      <c r="A19" s="21" t="s">
        <v>20</v>
      </c>
      <c r="B19" s="22"/>
      <c r="C19" s="22"/>
      <c r="D19" s="22"/>
      <c r="E19" s="35">
        <v>983791</v>
      </c>
      <c r="F19" s="24">
        <f>SUM(E19/E27)*100</f>
        <v>0.46999454443132765</v>
      </c>
      <c r="G19" s="31">
        <f>+[2]rdo!$G$19+E19</f>
        <v>7814091</v>
      </c>
      <c r="H19" s="24">
        <f>SUM(G19/G27)*100</f>
        <v>0.40886451345022057</v>
      </c>
      <c r="J19" s="34"/>
      <c r="K19" s="33"/>
    </row>
    <row r="20" spans="1:11">
      <c r="A20" s="21" t="s">
        <v>21</v>
      </c>
      <c r="B20" s="22"/>
      <c r="C20" s="22"/>
      <c r="D20" s="22"/>
      <c r="E20" s="31">
        <v>255597.65</v>
      </c>
      <c r="F20" s="24">
        <f>SUM(E20/E27)*100</f>
        <v>0.12210876199260608</v>
      </c>
      <c r="G20" s="31">
        <f>+[2]rdo!$G$20+E20</f>
        <v>4574455.790000001</v>
      </c>
      <c r="H20" s="24">
        <f>SUM(G20/G27)*100</f>
        <v>0.23935383410276317</v>
      </c>
      <c r="J20" s="34"/>
      <c r="K20" s="33"/>
    </row>
    <row r="21" spans="1:11">
      <c r="A21" s="21" t="s">
        <v>22</v>
      </c>
      <c r="B21" s="22"/>
      <c r="D21" s="22"/>
      <c r="E21" s="31">
        <v>2105571.02</v>
      </c>
      <c r="F21" s="24">
        <f>SUM(E21/E27)*100</f>
        <v>1.0059117153061026</v>
      </c>
      <c r="G21" s="31">
        <f>+[2]rdo!$G$21+E21</f>
        <v>30107771.329999998</v>
      </c>
      <c r="H21" s="24">
        <f>SUM(G21/G27)*100</f>
        <v>1.5753590885889286</v>
      </c>
      <c r="J21" s="34"/>
      <c r="K21" s="33"/>
    </row>
    <row r="22" spans="1:11">
      <c r="A22" s="21" t="s">
        <v>23</v>
      </c>
      <c r="B22" s="22"/>
      <c r="C22" s="22"/>
      <c r="D22" s="22"/>
      <c r="E22" s="35">
        <v>828633.33</v>
      </c>
      <c r="F22" s="24">
        <f>SUM(E22/E27)*100</f>
        <v>0.395869797989577</v>
      </c>
      <c r="G22" s="31">
        <f>+[2]rdo!$G$22+E22-1</f>
        <v>6787909.7199999997</v>
      </c>
      <c r="H22" s="24">
        <f>SUM(G22/G27)*100</f>
        <v>0.35517060205874529</v>
      </c>
      <c r="J22" s="36"/>
      <c r="K22" s="33"/>
    </row>
    <row r="23" spans="1:11" ht="12" customHeight="1">
      <c r="A23" s="21" t="s">
        <v>24</v>
      </c>
      <c r="B23" s="22"/>
      <c r="C23" s="22"/>
      <c r="D23" s="22"/>
      <c r="E23" s="31">
        <v>1152715.08</v>
      </c>
      <c r="F23" s="24">
        <f>SUM(E23/E27)*100</f>
        <v>0.55069603084773233</v>
      </c>
      <c r="G23" s="31">
        <f>+[2]rdo!$G$23+E23</f>
        <v>7816099.790000001</v>
      </c>
      <c r="H23" s="24">
        <f>SUM(G23/G27)*100</f>
        <v>0.4089696213822851</v>
      </c>
      <c r="J23" s="36"/>
      <c r="K23" s="33"/>
    </row>
    <row r="24" spans="1:11">
      <c r="A24" s="21" t="s">
        <v>25</v>
      </c>
      <c r="B24" s="22"/>
      <c r="C24" s="22"/>
      <c r="D24" s="22"/>
      <c r="E24" s="26">
        <v>21391520.399999999</v>
      </c>
      <c r="F24" s="27">
        <f>SUM(E24/E27)*100</f>
        <v>10.219546514545723</v>
      </c>
      <c r="G24" s="26">
        <f>+[2]rdo!$G$24+E24</f>
        <v>204830611.82999998</v>
      </c>
      <c r="H24" s="27">
        <f>SUM(G24/G27)*100</f>
        <v>10.717557351915142</v>
      </c>
      <c r="J24" s="34"/>
      <c r="K24" s="33"/>
    </row>
    <row r="25" spans="1:11">
      <c r="A25" s="21"/>
      <c r="B25" s="28" t="s">
        <v>26</v>
      </c>
      <c r="C25" s="22"/>
      <c r="D25" s="22"/>
      <c r="E25" s="29">
        <f>SUM(E15:E24)</f>
        <v>36282733.18</v>
      </c>
      <c r="F25" s="30">
        <f>SUM(F15:F24)</f>
        <v>17.333647748004928</v>
      </c>
      <c r="G25" s="29">
        <f>SUM(G15:G24)+1</f>
        <v>675952059.4000001</v>
      </c>
      <c r="H25" s="30">
        <f>SUM(H15:H24)</f>
        <v>35.368516884867489</v>
      </c>
      <c r="J25" s="37"/>
      <c r="K25" s="33"/>
    </row>
    <row r="26" spans="1:11">
      <c r="A26" s="21"/>
      <c r="B26" s="28"/>
      <c r="C26" s="22"/>
      <c r="D26" s="22"/>
      <c r="E26" s="38"/>
      <c r="F26" s="39"/>
      <c r="G26" s="38"/>
      <c r="H26" s="39"/>
    </row>
    <row r="27" spans="1:11">
      <c r="A27" s="21"/>
      <c r="B27" s="40"/>
      <c r="C27" s="41" t="s">
        <v>27</v>
      </c>
      <c r="D27" s="40"/>
      <c r="E27" s="42">
        <f>SUM(E25,E14,E9)</f>
        <v>209319663.74000001</v>
      </c>
      <c r="F27" s="43">
        <f>SUM(F25+F9+F14)</f>
        <v>100.00000000000001</v>
      </c>
      <c r="G27" s="42">
        <f>SUM(G25,G14,G9)</f>
        <v>1911168796.25</v>
      </c>
      <c r="H27" s="43">
        <f>SUM(H25+H9+H14)</f>
        <v>99.999999947675988</v>
      </c>
    </row>
    <row r="28" spans="1:11" ht="5.25" customHeight="1">
      <c r="A28" s="21"/>
      <c r="B28" s="40"/>
      <c r="C28" s="41"/>
      <c r="D28" s="40"/>
      <c r="E28" s="31"/>
      <c r="F28" s="24"/>
      <c r="G28" s="31"/>
      <c r="H28" s="24"/>
    </row>
    <row r="29" spans="1:11">
      <c r="A29" s="21"/>
      <c r="B29" s="40" t="s">
        <v>28</v>
      </c>
      <c r="C29" s="41"/>
      <c r="D29" s="40"/>
      <c r="E29" s="31">
        <v>1887135.39</v>
      </c>
      <c r="F29" s="24">
        <f>SUM(E29/E27)</f>
        <v>9.0155666996677725E-3</v>
      </c>
      <c r="G29" s="31">
        <f>+[2]rdo!$G$29+E29</f>
        <v>69303234.520000011</v>
      </c>
      <c r="H29" s="24">
        <f>SUM(G29/G27)</f>
        <v>3.6262225846290165E-2</v>
      </c>
    </row>
    <row r="30" spans="1:11" ht="3.75" customHeight="1">
      <c r="A30" s="21"/>
      <c r="B30" s="40"/>
      <c r="C30" s="41"/>
      <c r="D30" s="40"/>
      <c r="E30" s="31"/>
      <c r="F30" s="44"/>
      <c r="G30" s="31"/>
      <c r="H30" s="44"/>
    </row>
    <row r="31" spans="1:11">
      <c r="A31" s="21"/>
      <c r="B31" s="40"/>
      <c r="C31" s="41" t="s">
        <v>29</v>
      </c>
      <c r="D31" s="40"/>
      <c r="E31" s="45">
        <f>SUM(E27-E29)</f>
        <v>207432528.35000002</v>
      </c>
      <c r="F31" s="46">
        <f>SUM(E31/E31)*100</f>
        <v>100</v>
      </c>
      <c r="G31" s="45">
        <f>SUM(G27-G29)-1</f>
        <v>1841865560.73</v>
      </c>
      <c r="H31" s="46">
        <f>SUM(G31/G31)*100</f>
        <v>100</v>
      </c>
    </row>
    <row r="32" spans="1:11">
      <c r="A32" s="47" t="s">
        <v>30</v>
      </c>
      <c r="B32" s="48"/>
      <c r="C32" s="48"/>
      <c r="D32" s="48"/>
      <c r="E32" s="31"/>
      <c r="F32" s="24"/>
      <c r="G32" s="31"/>
      <c r="H32" s="24"/>
    </row>
    <row r="33" spans="1:11">
      <c r="A33" s="47"/>
      <c r="B33" s="49" t="s">
        <v>31</v>
      </c>
      <c r="C33" s="48"/>
      <c r="D33" s="48"/>
      <c r="E33" s="31"/>
      <c r="F33" s="24"/>
      <c r="G33" s="31"/>
      <c r="H33" s="24"/>
    </row>
    <row r="34" spans="1:11">
      <c r="A34" s="21" t="s">
        <v>32</v>
      </c>
      <c r="B34" s="22"/>
      <c r="C34" s="22"/>
      <c r="D34" s="22"/>
      <c r="E34" s="50">
        <v>134005748.12</v>
      </c>
      <c r="F34" s="24">
        <f>SUM(E34/E60)*100</f>
        <v>76.467305132880426</v>
      </c>
      <c r="G34" s="51">
        <f>+[2]rdo!$G$34+E34</f>
        <v>1006857425.1199999</v>
      </c>
      <c r="H34" s="24">
        <f>SUM(G34/G60)*100</f>
        <v>72.224549125824694</v>
      </c>
      <c r="K34" s="52"/>
    </row>
    <row r="35" spans="1:11">
      <c r="A35" s="21" t="s">
        <v>33</v>
      </c>
      <c r="B35" s="22"/>
      <c r="C35" s="22"/>
      <c r="D35" s="22"/>
      <c r="E35" s="31">
        <v>19677896.75</v>
      </c>
      <c r="F35" s="24">
        <f>SUM(E35/E60)*100</f>
        <v>11.22874023141244</v>
      </c>
      <c r="G35" s="31">
        <f>+[2]rdo!$G$35+E35</f>
        <v>169409262.03999999</v>
      </c>
      <c r="H35" s="24">
        <f>SUM(G35/G60)*100</f>
        <v>12.152174938889116</v>
      </c>
    </row>
    <row r="36" spans="1:11">
      <c r="A36" s="21" t="s">
        <v>34</v>
      </c>
      <c r="B36" s="22"/>
      <c r="C36" s="22"/>
      <c r="D36" s="22"/>
      <c r="E36" s="31">
        <v>6248572.3600000003</v>
      </c>
      <c r="F36" s="24">
        <f>SUM(E36/E60)*100</f>
        <v>3.5656044311556716</v>
      </c>
      <c r="G36" s="31">
        <f>+[2]rdo!$G$36+E36-1</f>
        <v>81777621.75</v>
      </c>
      <c r="H36" s="24">
        <f>SUM(G36/G60)*100</f>
        <v>5.8661253441837111</v>
      </c>
    </row>
    <row r="37" spans="1:11">
      <c r="A37" s="21" t="s">
        <v>35</v>
      </c>
      <c r="B37" s="22"/>
      <c r="C37" s="22"/>
      <c r="D37" s="22"/>
      <c r="E37" s="31">
        <v>2990964.81</v>
      </c>
      <c r="F37" s="24">
        <f>SUM(E37/E60)*100</f>
        <v>1.7067254351146988</v>
      </c>
      <c r="G37" s="31">
        <f>+[2]rdo!$G$37+E37</f>
        <v>41129042.350000001</v>
      </c>
      <c r="H37" s="24">
        <f>SUM(G37/G60)*100</f>
        <v>2.9502951118939849</v>
      </c>
    </row>
    <row r="38" spans="1:11">
      <c r="A38" s="21" t="s">
        <v>36</v>
      </c>
      <c r="B38" s="22"/>
      <c r="C38" s="22"/>
      <c r="D38" s="22"/>
      <c r="E38" s="26">
        <v>5149939.92</v>
      </c>
      <c r="F38" s="27">
        <f>SUM(E38/E60)*100</f>
        <v>2.9386950396038118</v>
      </c>
      <c r="G38" s="26">
        <f>+[2]rdo!$G$38+E38</f>
        <v>41102246.590000004</v>
      </c>
      <c r="H38" s="27">
        <f>SUM(G38/G60)*100</f>
        <v>2.9483729810776449</v>
      </c>
    </row>
    <row r="39" spans="1:11">
      <c r="A39" s="21"/>
      <c r="B39" s="28" t="s">
        <v>37</v>
      </c>
      <c r="C39" s="22"/>
      <c r="D39" s="22"/>
      <c r="E39" s="29">
        <f>SUM(E34:E38)</f>
        <v>168073121.96000001</v>
      </c>
      <c r="F39" s="30">
        <f>SUM(E39/E60)*100</f>
        <v>95.907070270167054</v>
      </c>
      <c r="G39" s="29">
        <f>SUM(G34:G38)</f>
        <v>1340275597.8499997</v>
      </c>
      <c r="H39" s="30">
        <f>SUM(G39/G60)*100</f>
        <v>96.141517501869131</v>
      </c>
    </row>
    <row r="40" spans="1:11">
      <c r="A40" s="21" t="s">
        <v>38</v>
      </c>
      <c r="B40" s="22"/>
      <c r="C40" s="22"/>
      <c r="D40" s="22"/>
      <c r="E40" s="31">
        <v>66159.27</v>
      </c>
      <c r="F40" s="24">
        <f>SUM(E40/E60)*100</f>
        <v>3.7752269267795513E-2</v>
      </c>
      <c r="G40" s="31">
        <f>+[2]rdo!$G$40+E40</f>
        <v>1532436.22</v>
      </c>
      <c r="H40" s="24">
        <f>SUM(G40/G60)*100</f>
        <v>0.10992570774396586</v>
      </c>
    </row>
    <row r="41" spans="1:11">
      <c r="A41" s="21" t="s">
        <v>39</v>
      </c>
      <c r="B41" s="22"/>
      <c r="C41" s="22"/>
      <c r="D41" s="22"/>
      <c r="E41" s="31">
        <v>57192.480000000003</v>
      </c>
      <c r="F41" s="24">
        <f>SUM(E41/E60)*100</f>
        <v>3.263557631535248E-2</v>
      </c>
      <c r="G41" s="31">
        <f>+[2]rdo!$G$41+E41</f>
        <v>897353.07</v>
      </c>
      <c r="H41" s="24">
        <f>SUM(G41/G60)*100</f>
        <v>6.4369511780379696E-2</v>
      </c>
    </row>
    <row r="42" spans="1:11">
      <c r="A42" s="21" t="s">
        <v>40</v>
      </c>
      <c r="B42" s="22"/>
      <c r="C42" s="22"/>
      <c r="D42" s="22"/>
      <c r="E42" s="31">
        <v>363426.95</v>
      </c>
      <c r="F42" s="24">
        <f>SUM(E42/E60)*100</f>
        <v>0.20738124945413783</v>
      </c>
      <c r="G42" s="31">
        <f>+[2]rdo!$G$42+E42</f>
        <v>4163313.17</v>
      </c>
      <c r="H42" s="24">
        <f>SUM(G42/G60)*100</f>
        <v>0.29864547757297466</v>
      </c>
    </row>
    <row r="43" spans="1:11">
      <c r="A43" s="21" t="s">
        <v>41</v>
      </c>
      <c r="B43" s="22"/>
      <c r="C43" s="22"/>
      <c r="D43" s="22"/>
      <c r="E43" s="31">
        <v>55272.03</v>
      </c>
      <c r="F43" s="24">
        <f>SUM(E43/E60)*100</f>
        <v>3.1539715591445784E-2</v>
      </c>
      <c r="G43" s="31">
        <f>+[2]rdo!$G$43+E43</f>
        <v>507077.20999999996</v>
      </c>
      <c r="H43" s="24">
        <f>SUM(G43/G60)*100</f>
        <v>3.6373990945010162E-2</v>
      </c>
    </row>
    <row r="44" spans="1:11">
      <c r="A44" s="21" t="s">
        <v>42</v>
      </c>
      <c r="B44" s="22"/>
      <c r="C44" s="22"/>
      <c r="D44" s="22"/>
      <c r="E44" s="31">
        <v>61925.41</v>
      </c>
      <c r="F44" s="24">
        <f>SUM(E44/E60)*100</f>
        <v>3.5336314213240821E-2</v>
      </c>
      <c r="G44" s="31">
        <f>+[2]rdo!$G$44+E44</f>
        <v>729792.46000000008</v>
      </c>
      <c r="H44" s="24">
        <f>SUM(G44/G60)*100</f>
        <v>5.234994554729977E-2</v>
      </c>
    </row>
    <row r="45" spans="1:11">
      <c r="A45" s="21" t="s">
        <v>43</v>
      </c>
      <c r="B45" s="22"/>
      <c r="C45" s="22"/>
      <c r="D45" s="22"/>
      <c r="E45" s="31">
        <v>0</v>
      </c>
      <c r="F45" s="24">
        <f>SUM(E45/E60)*100</f>
        <v>0</v>
      </c>
      <c r="G45" s="31">
        <f>+[2]rdo!$G$45+E45</f>
        <v>0</v>
      </c>
      <c r="H45" s="24">
        <f>SUM(G45/G60)*100</f>
        <v>0</v>
      </c>
    </row>
    <row r="46" spans="1:11">
      <c r="A46" s="21" t="s">
        <v>44</v>
      </c>
      <c r="B46" s="22"/>
      <c r="C46" s="22"/>
      <c r="D46" s="22"/>
      <c r="E46" s="31">
        <v>5173.1899999999996</v>
      </c>
      <c r="F46" s="24">
        <f>SUM(E46/E60)*100</f>
        <v>2.9519621642358968E-3</v>
      </c>
      <c r="G46" s="31">
        <f>+[2]rdo!$G$46+E46</f>
        <v>284740.88999999996</v>
      </c>
      <c r="H46" s="24">
        <f>SUM(G46/G60)*100</f>
        <v>2.0425217994975819E-2</v>
      </c>
    </row>
    <row r="47" spans="1:11">
      <c r="A47" s="21" t="s">
        <v>45</v>
      </c>
      <c r="B47" s="22"/>
      <c r="C47" s="22"/>
      <c r="D47" s="22"/>
      <c r="E47" s="26">
        <v>7129.05</v>
      </c>
      <c r="F47" s="27">
        <f>SUM(E47/E60)*100</f>
        <v>4.0680287920888125E-3</v>
      </c>
      <c r="G47" s="26">
        <f>+[2]rdo!$G$47+E47-1</f>
        <v>216695.58999999997</v>
      </c>
      <c r="H47" s="27">
        <f>SUM(G47/G60)*100</f>
        <v>1.5544148451245981E-2</v>
      </c>
    </row>
    <row r="48" spans="1:11">
      <c r="A48" s="21"/>
      <c r="B48" s="28" t="s">
        <v>46</v>
      </c>
      <c r="C48" s="22"/>
      <c r="D48" s="22"/>
      <c r="E48" s="53">
        <f>SUM(E40:E47)</f>
        <v>616278.38</v>
      </c>
      <c r="F48" s="54">
        <f>SUM(E48/E60)*100</f>
        <v>0.35166511579829707</v>
      </c>
      <c r="G48" s="53">
        <f>SUM(G40:G47)-1</f>
        <v>8331407.6099999994</v>
      </c>
      <c r="H48" s="54">
        <f>SUM(G48/G60)*100</f>
        <v>0.59763392830320405</v>
      </c>
    </row>
    <row r="49" spans="1:8">
      <c r="A49" s="21"/>
      <c r="B49" s="28"/>
      <c r="C49" s="28" t="s">
        <v>47</v>
      </c>
      <c r="D49" s="22"/>
      <c r="E49" s="55">
        <f>SUM(E39+E48)</f>
        <v>168689400.34</v>
      </c>
      <c r="F49" s="56">
        <f>SUM(E49/E60)*100</f>
        <v>96.258735385965338</v>
      </c>
      <c r="G49" s="55">
        <f>SUM(G39+G48)+1</f>
        <v>1348607006.4599996</v>
      </c>
      <c r="H49" s="56">
        <f>SUM(G49/G60)*100</f>
        <v>96.739151501904971</v>
      </c>
    </row>
    <row r="50" spans="1:8">
      <c r="A50" s="21"/>
      <c r="B50" s="28"/>
      <c r="C50" s="22"/>
      <c r="D50" s="22"/>
      <c r="E50" s="53"/>
      <c r="F50" s="54"/>
      <c r="G50" s="53"/>
      <c r="H50" s="54"/>
    </row>
    <row r="51" spans="1:8">
      <c r="A51" s="21"/>
      <c r="B51" s="57" t="s">
        <v>48</v>
      </c>
      <c r="C51" s="22"/>
      <c r="D51" s="22"/>
      <c r="E51" s="53"/>
      <c r="F51" s="54"/>
      <c r="G51" s="53"/>
      <c r="H51" s="54"/>
    </row>
    <row r="52" spans="1:8">
      <c r="A52" s="21" t="s">
        <v>32</v>
      </c>
      <c r="B52" s="28"/>
      <c r="C52" s="22"/>
      <c r="D52" s="22"/>
      <c r="E52" s="50">
        <v>119723</v>
      </c>
      <c r="F52" s="24">
        <f>SUM(E52/E60)*100</f>
        <v>6.8317182664625553E-2</v>
      </c>
      <c r="G52" s="58">
        <f>+[2]rdo!$G$52+E52</f>
        <v>1170724.52</v>
      </c>
      <c r="H52" s="24">
        <f>SUM(G52/G60)*100</f>
        <v>8.3979169739419698E-2</v>
      </c>
    </row>
    <row r="53" spans="1:8">
      <c r="A53" s="21" t="s">
        <v>33</v>
      </c>
      <c r="B53" s="28"/>
      <c r="C53" s="22"/>
      <c r="D53" s="22"/>
      <c r="E53" s="59">
        <v>3178623.98</v>
      </c>
      <c r="F53" s="24">
        <f>SUM(E53/E60)*100</f>
        <v>1.8138088342575704</v>
      </c>
      <c r="G53" s="31">
        <f>+[2]rdo!$G$53+E53</f>
        <v>23810253.240000002</v>
      </c>
      <c r="H53" s="24">
        <f>SUM(G53/G60)*100</f>
        <v>1.7079725112279429</v>
      </c>
    </row>
    <row r="54" spans="1:8">
      <c r="A54" s="21" t="s">
        <v>34</v>
      </c>
      <c r="B54" s="28"/>
      <c r="C54" s="22"/>
      <c r="D54" s="22"/>
      <c r="E54" s="59">
        <v>1662647.22</v>
      </c>
      <c r="F54" s="24">
        <f>SUM(E54/E60)*100</f>
        <v>0.94875148330372505</v>
      </c>
      <c r="G54" s="31">
        <f>+[2]rdo!$G$54+E54</f>
        <v>10864926.790000001</v>
      </c>
      <c r="H54" s="24">
        <f>SUM(G54/G60)*100</f>
        <v>0.77936996749993637</v>
      </c>
    </row>
    <row r="55" spans="1:8">
      <c r="A55" s="21" t="s">
        <v>35</v>
      </c>
      <c r="B55" s="28"/>
      <c r="C55" s="22"/>
      <c r="D55" s="22"/>
      <c r="E55" s="59">
        <v>866391.31</v>
      </c>
      <c r="F55" s="24">
        <f>SUM(E55/E60)*100</f>
        <v>0.4943863199578547</v>
      </c>
      <c r="G55" s="31">
        <f>+[2]rdo!$G$55+E55+1</f>
        <v>3422343.4800000004</v>
      </c>
      <c r="H55" s="24">
        <f>SUM(G55/G60)*100</f>
        <v>0.24549375972198512</v>
      </c>
    </row>
    <row r="56" spans="1:8">
      <c r="A56" s="21" t="s">
        <v>49</v>
      </c>
      <c r="B56" s="28"/>
      <c r="C56" s="22"/>
      <c r="D56" s="22"/>
      <c r="E56" s="59">
        <v>0</v>
      </c>
      <c r="F56" s="24">
        <f>SUM(E56/E60)*100</f>
        <v>0</v>
      </c>
      <c r="G56" s="31">
        <f>+[2]rdo!$G$56+E56</f>
        <v>0</v>
      </c>
      <c r="H56" s="24">
        <f>SUM(G56/G60)*100</f>
        <v>0</v>
      </c>
    </row>
    <row r="57" spans="1:8">
      <c r="A57" s="21" t="s">
        <v>36</v>
      </c>
      <c r="B57" s="28"/>
      <c r="C57" s="22"/>
      <c r="D57" s="22"/>
      <c r="E57" s="60">
        <v>729023.96</v>
      </c>
      <c r="F57" s="24">
        <f>SUM(E57/E60)*100</f>
        <v>0.41600079385087807</v>
      </c>
      <c r="G57" s="31">
        <f>+[2]rdo!$G$57+E57+1</f>
        <v>6190111.5199999996</v>
      </c>
      <c r="H57" s="24">
        <f>SUM(G57/G60)*100</f>
        <v>0.44403308990574253</v>
      </c>
    </row>
    <row r="58" spans="1:8">
      <c r="A58" s="21"/>
      <c r="B58" s="28" t="s">
        <v>50</v>
      </c>
      <c r="C58" s="40"/>
      <c r="D58" s="22"/>
      <c r="E58" s="55">
        <f>SUM(E52:E57)+1</f>
        <v>6556410.4699999997</v>
      </c>
      <c r="F58" s="56">
        <f>SUM(F53:F57)</f>
        <v>3.6729474313700283</v>
      </c>
      <c r="G58" s="61">
        <f>SUM(G52:G57)</f>
        <v>45458359.549999997</v>
      </c>
      <c r="H58" s="56">
        <f>SUM(H53:H57)</f>
        <v>3.1768693283556071</v>
      </c>
    </row>
    <row r="59" spans="1:8" ht="6.75" customHeight="1">
      <c r="A59" s="21"/>
      <c r="B59" s="28"/>
      <c r="C59" s="22"/>
      <c r="D59" s="22"/>
      <c r="E59" s="53"/>
      <c r="F59" s="54"/>
      <c r="G59" s="53"/>
      <c r="H59" s="54"/>
    </row>
    <row r="60" spans="1:8">
      <c r="A60" s="21"/>
      <c r="B60" s="40"/>
      <c r="C60" s="41" t="s">
        <v>51</v>
      </c>
      <c r="D60" s="40"/>
      <c r="E60" s="45">
        <f>SUM(E58+E49)-1</f>
        <v>175245809.81</v>
      </c>
      <c r="F60" s="62">
        <f>SUM(E60/E60)*100</f>
        <v>100</v>
      </c>
      <c r="G60" s="45">
        <f>SUM(G58+G49)</f>
        <v>1394065366.0099995</v>
      </c>
      <c r="H60" s="62">
        <f>SUM(G60/G60)*100</f>
        <v>100</v>
      </c>
    </row>
    <row r="61" spans="1:8" ht="15.75" customHeight="1" thickBot="1">
      <c r="A61" s="63"/>
      <c r="B61" s="64"/>
      <c r="C61" s="65" t="s">
        <v>52</v>
      </c>
      <c r="D61" s="64"/>
      <c r="E61" s="66">
        <f>SUM(E31-E60)</f>
        <v>32186718.540000021</v>
      </c>
      <c r="F61" s="67"/>
      <c r="G61" s="66">
        <f>SUM(G31-G60)</f>
        <v>447800194.72000051</v>
      </c>
      <c r="H61" s="67"/>
    </row>
    <row r="63" spans="1:8">
      <c r="B63" s="69"/>
      <c r="C63" s="69"/>
      <c r="D63" s="69"/>
      <c r="E63" s="71"/>
      <c r="F63" s="68"/>
      <c r="G63" s="70"/>
    </row>
    <row r="64" spans="1:8">
      <c r="B64" s="69"/>
      <c r="C64" s="69"/>
      <c r="D64" s="69"/>
      <c r="E64" s="70"/>
      <c r="F64" s="68"/>
      <c r="G64" s="70"/>
    </row>
    <row r="65" spans="2:7">
      <c r="B65" s="69"/>
      <c r="C65" s="69"/>
      <c r="D65" s="69"/>
      <c r="E65" s="69"/>
      <c r="F65" s="68"/>
      <c r="G65" s="69"/>
    </row>
    <row r="66" spans="2:7">
      <c r="B66" s="69"/>
      <c r="C66" s="69"/>
      <c r="D66" s="69"/>
      <c r="E66" s="69"/>
      <c r="F66" s="68"/>
      <c r="G66" s="69"/>
    </row>
    <row r="67" spans="2:7">
      <c r="B67" s="69"/>
      <c r="C67" s="69"/>
      <c r="D67" s="69"/>
      <c r="E67" s="69"/>
      <c r="F67" s="69"/>
      <c r="G67" s="69"/>
    </row>
    <row r="68" spans="2:7">
      <c r="B68" s="69"/>
      <c r="C68" s="69"/>
      <c r="D68" s="69"/>
      <c r="E68" s="69"/>
      <c r="F68" s="69"/>
      <c r="G68" s="69"/>
    </row>
    <row r="69" spans="2:7">
      <c r="B69" s="69"/>
      <c r="C69" s="69"/>
      <c r="D69" s="69"/>
      <c r="E69" s="69"/>
      <c r="F69" s="69"/>
      <c r="G69" s="69"/>
    </row>
    <row r="70" spans="2:7">
      <c r="B70" s="69"/>
      <c r="C70" s="69"/>
      <c r="D70" s="69"/>
      <c r="E70" s="69"/>
      <c r="F70" s="69"/>
      <c r="G70" s="69"/>
    </row>
    <row r="71" spans="2:7">
      <c r="B71" s="69"/>
      <c r="C71" s="69"/>
      <c r="D71" s="69"/>
      <c r="E71" s="69"/>
      <c r="F71" s="69"/>
      <c r="G71" s="69"/>
    </row>
    <row r="72" spans="2:7">
      <c r="B72" s="69"/>
      <c r="C72" s="69"/>
      <c r="D72" s="69"/>
      <c r="E72" s="69"/>
      <c r="F72" s="69"/>
      <c r="G72" s="69"/>
    </row>
    <row r="73" spans="2:7">
      <c r="B73" s="69"/>
      <c r="C73" s="69"/>
      <c r="D73" s="69"/>
      <c r="E73" s="69"/>
      <c r="F73" s="69"/>
      <c r="G73" s="69"/>
    </row>
    <row r="74" spans="2:7">
      <c r="B74" s="69"/>
      <c r="C74" s="69"/>
      <c r="D74" s="69"/>
      <c r="E74" s="69"/>
      <c r="F74" s="69"/>
      <c r="G74" s="69"/>
    </row>
    <row r="75" spans="2:7">
      <c r="B75" s="69"/>
      <c r="C75" s="69"/>
      <c r="D75" s="69"/>
      <c r="E75" s="69"/>
      <c r="F75" s="69"/>
      <c r="G75" s="69"/>
    </row>
  </sheetData>
  <printOptions horizontalCentered="1" verticalCentered="1"/>
  <pageMargins left="0.25" right="0.25" top="0.75" bottom="0.75" header="0.3" footer="0.3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2"/>
  <sheetViews>
    <sheetView zoomScale="130" workbookViewId="0">
      <selection sqref="A1:A1048576"/>
    </sheetView>
  </sheetViews>
  <sheetFormatPr baseColWidth="10" defaultRowHeight="12.75"/>
  <cols>
    <col min="1" max="1" width="1.5703125" customWidth="1"/>
    <col min="2" max="2" width="1.7109375" customWidth="1"/>
    <col min="3" max="3" width="33.28515625" customWidth="1"/>
    <col min="4" max="4" width="3.28515625" customWidth="1"/>
    <col min="5" max="5" width="14.5703125" bestFit="1" customWidth="1"/>
    <col min="6" max="6" width="5.5703125" customWidth="1"/>
    <col min="7" max="7" width="13.7109375" customWidth="1"/>
    <col min="8" max="8" width="5.42578125" customWidth="1"/>
    <col min="10" max="10" width="14.85546875" bestFit="1" customWidth="1"/>
    <col min="11" max="11" width="12" bestFit="1" customWidth="1"/>
  </cols>
  <sheetData>
    <row r="1" spans="1:11" ht="21.75" customHeight="1">
      <c r="A1" s="1" t="s">
        <v>0</v>
      </c>
      <c r="B1" s="2"/>
      <c r="C1" s="2"/>
      <c r="D1" s="2"/>
      <c r="E1" s="2"/>
      <c r="F1" s="3"/>
      <c r="G1" s="2"/>
      <c r="H1" s="3"/>
    </row>
    <row r="2" spans="1:11">
      <c r="A2" s="4" t="s">
        <v>55</v>
      </c>
      <c r="B2" s="5"/>
      <c r="C2" s="5"/>
      <c r="D2" s="5"/>
      <c r="E2" s="5"/>
      <c r="F2" s="6"/>
      <c r="G2" s="5"/>
      <c r="H2" s="6"/>
    </row>
    <row r="3" spans="1:11" ht="13.5" thickBot="1">
      <c r="A3" s="7"/>
      <c r="B3" s="8"/>
      <c r="C3" s="8"/>
      <c r="D3" s="8"/>
      <c r="E3" s="9"/>
      <c r="F3" s="10"/>
      <c r="G3" s="11"/>
      <c r="H3" s="12"/>
    </row>
    <row r="4" spans="1:11" ht="13.5" thickBot="1">
      <c r="A4" s="13"/>
      <c r="B4" s="14"/>
      <c r="C4" s="14" t="s">
        <v>2</v>
      </c>
      <c r="D4" s="15"/>
      <c r="E4" s="16" t="s">
        <v>56</v>
      </c>
      <c r="F4" s="16" t="s">
        <v>4</v>
      </c>
      <c r="G4" s="16" t="s">
        <v>5</v>
      </c>
      <c r="H4" s="16" t="s">
        <v>4</v>
      </c>
    </row>
    <row r="5" spans="1:11" ht="16.5" customHeight="1">
      <c r="A5" s="17" t="s">
        <v>6</v>
      </c>
      <c r="B5" s="18"/>
      <c r="C5" s="18"/>
      <c r="D5" s="18"/>
      <c r="E5" s="19"/>
      <c r="F5" s="20"/>
      <c r="G5" s="19"/>
      <c r="H5" s="20"/>
    </row>
    <row r="6" spans="1:11" ht="12.75" customHeight="1">
      <c r="A6" s="21" t="s">
        <v>7</v>
      </c>
      <c r="B6" s="22"/>
      <c r="C6" s="22"/>
      <c r="D6" s="22"/>
      <c r="E6" s="23">
        <v>42030983</v>
      </c>
      <c r="F6" s="24">
        <f>SUM(E6/E27)*100</f>
        <v>26.534098426590404</v>
      </c>
      <c r="G6" s="23">
        <f>+[3]rdo!$G$6+E6</f>
        <v>753455769</v>
      </c>
      <c r="H6" s="24">
        <f>SUM(G6/G27)*100</f>
        <v>36.406348913521732</v>
      </c>
    </row>
    <row r="7" spans="1:11" ht="12.75" customHeight="1">
      <c r="A7" s="21" t="s">
        <v>8</v>
      </c>
      <c r="B7" s="22"/>
      <c r="C7" s="22"/>
      <c r="D7" s="22"/>
      <c r="E7" s="25">
        <v>57274004</v>
      </c>
      <c r="F7" s="24">
        <f>SUM(E7/E27)*100</f>
        <v>36.156995410288943</v>
      </c>
      <c r="G7" s="72">
        <f>+[3]rdo!$G$7+E7</f>
        <v>459082514</v>
      </c>
      <c r="H7" s="24">
        <f>SUM(G7/G27)*100</f>
        <v>22.182480873380538</v>
      </c>
    </row>
    <row r="8" spans="1:11">
      <c r="A8" s="21" t="s">
        <v>9</v>
      </c>
      <c r="B8" s="22"/>
      <c r="C8" s="22"/>
      <c r="D8" s="22"/>
      <c r="E8" s="26">
        <v>0</v>
      </c>
      <c r="F8" s="27">
        <f>SUM(E8/E27)*100</f>
        <v>0</v>
      </c>
      <c r="G8" s="26">
        <f>+[3]rdo!$E$8+E8</f>
        <v>0</v>
      </c>
      <c r="H8" s="27">
        <f>SUM(G8/G27)*100</f>
        <v>0</v>
      </c>
    </row>
    <row r="9" spans="1:11">
      <c r="A9" s="21"/>
      <c r="B9" s="28" t="s">
        <v>10</v>
      </c>
      <c r="C9" s="22"/>
      <c r="D9" s="22"/>
      <c r="E9" s="29">
        <f>SUM(E6:E8)</f>
        <v>99304987</v>
      </c>
      <c r="F9" s="30">
        <f>SUM(E9/E27)*100</f>
        <v>62.69109383687934</v>
      </c>
      <c r="G9" s="29">
        <f>SUM(G6:G8)</f>
        <v>1212538283</v>
      </c>
      <c r="H9" s="30">
        <f>SUM(G9/G27)*100</f>
        <v>58.588829786902267</v>
      </c>
    </row>
    <row r="10" spans="1:11">
      <c r="A10" s="21" t="s">
        <v>11</v>
      </c>
      <c r="B10" s="22"/>
      <c r="C10" s="22"/>
      <c r="D10" s="22"/>
      <c r="E10" s="31">
        <v>3556417.78</v>
      </c>
      <c r="F10" s="24">
        <f>SUM(E10/E27)*100</f>
        <v>2.2451613710913239</v>
      </c>
      <c r="G10" s="31">
        <f>+[3]rdo!$G$10+E10</f>
        <v>48999309.940000005</v>
      </c>
      <c r="H10" s="24">
        <f>SUM(G10/G27)*100</f>
        <v>2.3676054356382976</v>
      </c>
    </row>
    <row r="11" spans="1:11">
      <c r="A11" s="21" t="s">
        <v>12</v>
      </c>
      <c r="B11" s="22"/>
      <c r="C11" s="22"/>
      <c r="D11" s="22"/>
      <c r="E11" s="31">
        <v>1108934.9099999999</v>
      </c>
      <c r="F11" s="24">
        <f>SUM(E11/E27)*100</f>
        <v>0.70006899554602764</v>
      </c>
      <c r="G11" s="31">
        <f>+[3]rdo!$G$11+E11</f>
        <v>11726833.75</v>
      </c>
      <c r="H11" s="24">
        <f>SUM(G11/G27)*100</f>
        <v>0.56663074160277938</v>
      </c>
    </row>
    <row r="12" spans="1:11">
      <c r="A12" s="21" t="s">
        <v>13</v>
      </c>
      <c r="B12" s="22"/>
      <c r="C12" s="22"/>
      <c r="D12" s="22"/>
      <c r="E12" s="31">
        <v>16735870.960000001</v>
      </c>
      <c r="F12" s="24">
        <f>SUM(E12/E27)*100</f>
        <v>10.565330991838948</v>
      </c>
      <c r="G12" s="31">
        <f>+[3]rdo!$G$12+E12</f>
        <v>61666049.270000003</v>
      </c>
      <c r="H12" s="24">
        <f>SUM(G12/G27)*100</f>
        <v>2.9796516241712419</v>
      </c>
    </row>
    <row r="13" spans="1:11">
      <c r="A13" s="21" t="s">
        <v>14</v>
      </c>
      <c r="B13" s="22"/>
      <c r="C13" s="22"/>
      <c r="D13" s="22"/>
      <c r="E13" s="26">
        <f>4353433.65+6623689.97</f>
        <v>10977123.620000001</v>
      </c>
      <c r="F13" s="27">
        <f>SUM(E13/E27)*100</f>
        <v>6.9298421731875841</v>
      </c>
      <c r="G13" s="26">
        <f>+[3]rdo!$G$13+E13</f>
        <v>31969595.16</v>
      </c>
      <c r="H13" s="27">
        <f>SUM(G13/G27)*100</f>
        <v>1.5447439437138288</v>
      </c>
      <c r="J13" s="32"/>
      <c r="K13" s="33"/>
    </row>
    <row r="14" spans="1:11">
      <c r="A14" s="21"/>
      <c r="B14" s="28" t="s">
        <v>15</v>
      </c>
      <c r="C14" s="22"/>
      <c r="D14" s="22"/>
      <c r="E14" s="29">
        <f>SUM(E10:E13)</f>
        <v>32378347.27</v>
      </c>
      <c r="F14" s="30">
        <f>SUM(E14/E27)*100</f>
        <v>20.440403531663883</v>
      </c>
      <c r="G14" s="29">
        <f>SUM(G10:G13)</f>
        <v>154361788.12</v>
      </c>
      <c r="H14" s="30">
        <f>SUM(G14/G27)*100</f>
        <v>7.458631745126147</v>
      </c>
    </row>
    <row r="15" spans="1:11">
      <c r="A15" s="21" t="s">
        <v>16</v>
      </c>
      <c r="B15" s="22"/>
      <c r="C15" s="22"/>
      <c r="D15" s="22"/>
      <c r="E15" s="31">
        <v>6658515.9000000004</v>
      </c>
      <c r="F15" s="24">
        <f>SUM(E15/E27)*100</f>
        <v>4.2035114017109043</v>
      </c>
      <c r="G15" s="31">
        <f>+[3]rdo!$G$15+E15</f>
        <v>105167890.67</v>
      </c>
      <c r="H15" s="24">
        <f>SUM(G15/G27)*100</f>
        <v>5.0816240047013652</v>
      </c>
      <c r="J15" s="34"/>
      <c r="K15" s="33"/>
    </row>
    <row r="16" spans="1:11">
      <c r="A16" s="21" t="s">
        <v>17</v>
      </c>
      <c r="B16" s="22"/>
      <c r="C16" s="22"/>
      <c r="D16" s="22"/>
      <c r="E16" s="31">
        <v>2823743</v>
      </c>
      <c r="F16" s="24">
        <f>SUM(E16/E27)*100</f>
        <v>1.7826248482790816</v>
      </c>
      <c r="G16" s="31">
        <f>+[3]rdo!$G$16+E16</f>
        <v>225793546.74000004</v>
      </c>
      <c r="H16" s="24">
        <f>SUM(G16/G27)*100</f>
        <v>10.910154229687793</v>
      </c>
      <c r="J16" s="34"/>
      <c r="K16" s="33"/>
    </row>
    <row r="17" spans="1:11">
      <c r="A17" s="21" t="s">
        <v>18</v>
      </c>
      <c r="B17" s="22"/>
      <c r="C17" s="22"/>
      <c r="D17" s="22"/>
      <c r="E17" s="31">
        <v>2820781.27</v>
      </c>
      <c r="F17" s="24">
        <f>SUM(E17/E27)*100</f>
        <v>1.7807551124384284</v>
      </c>
      <c r="G17" s="31">
        <f>+[3]rdo!$G$17+E17</f>
        <v>82993589.239999995</v>
      </c>
      <c r="H17" s="24">
        <f>SUM(G17/G27)*100</f>
        <v>4.0101804137316819</v>
      </c>
      <c r="J17" s="34"/>
      <c r="K17" s="33"/>
    </row>
    <row r="18" spans="1:11">
      <c r="A18" s="21" t="s">
        <v>19</v>
      </c>
      <c r="B18" s="22"/>
      <c r="C18" s="22"/>
      <c r="D18" s="22"/>
      <c r="E18" s="31">
        <v>1045154.5</v>
      </c>
      <c r="F18" s="24">
        <f>SUM(E18/E27)*100</f>
        <v>0.65980451549262786</v>
      </c>
      <c r="G18" s="31">
        <f>+[3]rdo!$G$18+E18</f>
        <v>13414286.960000001</v>
      </c>
      <c r="H18" s="24">
        <f>SUM(G18/G27)*100</f>
        <v>0.64816706114020706</v>
      </c>
      <c r="J18" s="34"/>
      <c r="K18" s="33"/>
    </row>
    <row r="19" spans="1:11">
      <c r="A19" s="21" t="s">
        <v>20</v>
      </c>
      <c r="B19" s="22"/>
      <c r="C19" s="22"/>
      <c r="D19" s="22"/>
      <c r="E19" s="35">
        <v>1143272</v>
      </c>
      <c r="F19" s="24">
        <f>SUM(E19/E27)*100</f>
        <v>0.72174595051381174</v>
      </c>
      <c r="G19" s="31">
        <f>+[3]rdo!$G$19+E19</f>
        <v>8957363</v>
      </c>
      <c r="H19" s="24">
        <f>SUM(G19/G27)*100</f>
        <v>0.43281224477965308</v>
      </c>
      <c r="J19" s="34"/>
      <c r="K19" s="33"/>
    </row>
    <row r="20" spans="1:11">
      <c r="A20" s="21" t="s">
        <v>21</v>
      </c>
      <c r="B20" s="22"/>
      <c r="C20" s="22"/>
      <c r="D20" s="22"/>
      <c r="E20" s="31">
        <v>570477</v>
      </c>
      <c r="F20" s="24">
        <f>SUM(E20/E27)*100</f>
        <v>0.36014130024287111</v>
      </c>
      <c r="G20" s="31">
        <f>+[3]rdo!$G$20+E20</f>
        <v>5144932.790000001</v>
      </c>
      <c r="H20" s="24">
        <f>SUM(G20/G27)*100</f>
        <v>0.24859882423882385</v>
      </c>
      <c r="J20" s="34"/>
      <c r="K20" s="33"/>
    </row>
    <row r="21" spans="1:11">
      <c r="A21" s="21" t="s">
        <v>22</v>
      </c>
      <c r="B21" s="22"/>
      <c r="D21" s="22"/>
      <c r="E21" s="31">
        <v>1255015.23</v>
      </c>
      <c r="F21" s="24">
        <f>SUM(E21/E27)*100</f>
        <v>0.79228928906302265</v>
      </c>
      <c r="G21" s="31">
        <f>+[3]rdo!$G$21+E21</f>
        <v>31362786.559999999</v>
      </c>
      <c r="H21" s="24">
        <f>SUM(G21/G27)*100</f>
        <v>1.5154234626394769</v>
      </c>
      <c r="J21" s="34"/>
      <c r="K21" s="33"/>
    </row>
    <row r="22" spans="1:11">
      <c r="A22" s="21" t="s">
        <v>23</v>
      </c>
      <c r="B22" s="22"/>
      <c r="C22" s="22"/>
      <c r="D22" s="22"/>
      <c r="E22" s="35">
        <v>744731.31</v>
      </c>
      <c r="F22" s="24">
        <f>SUM(E22/E27)*100</f>
        <v>0.47014779266294127</v>
      </c>
      <c r="G22" s="31">
        <f>+[3]rdo!$G$22+E22</f>
        <v>7532641.0299999993</v>
      </c>
      <c r="H22" s="24">
        <f>SUM(G22/G27)*100</f>
        <v>0.36397087773640724</v>
      </c>
      <c r="J22" s="36"/>
      <c r="K22" s="33"/>
    </row>
    <row r="23" spans="1:11" ht="12" customHeight="1">
      <c r="A23" s="21" t="s">
        <v>24</v>
      </c>
      <c r="B23" s="22"/>
      <c r="C23" s="22"/>
      <c r="D23" s="22"/>
      <c r="E23" s="31">
        <v>1845534.84</v>
      </c>
      <c r="F23" s="24">
        <f>SUM(E23/E27)*100</f>
        <v>1.165083459843463</v>
      </c>
      <c r="G23" s="31">
        <f>+[3]rdo!$G$23+E23</f>
        <v>9661634.6300000008</v>
      </c>
      <c r="H23" s="24">
        <f>SUM(G23/G27)*100</f>
        <v>0.46684205747284474</v>
      </c>
      <c r="J23" s="36"/>
      <c r="K23" s="33"/>
    </row>
    <row r="24" spans="1:11">
      <c r="A24" s="21" t="s">
        <v>25</v>
      </c>
      <c r="B24" s="22"/>
      <c r="C24" s="22"/>
      <c r="D24" s="22"/>
      <c r="E24" s="26">
        <v>7813100.4699999997</v>
      </c>
      <c r="F24" s="27">
        <f>SUM(E24/E27)*100</f>
        <v>4.9323989612096319</v>
      </c>
      <c r="G24" s="26">
        <f>+[3]rdo!$G$24+E24</f>
        <v>212643712.29999998</v>
      </c>
      <c r="H24" s="27">
        <f>SUM(G24/G27)*100</f>
        <v>10.274765291843337</v>
      </c>
      <c r="J24" s="34"/>
      <c r="K24" s="33"/>
    </row>
    <row r="25" spans="1:11">
      <c r="A25" s="21"/>
      <c r="B25" s="28" t="s">
        <v>26</v>
      </c>
      <c r="C25" s="22"/>
      <c r="D25" s="22"/>
      <c r="E25" s="29">
        <f>SUM(E15:E24)</f>
        <v>26720325.52</v>
      </c>
      <c r="F25" s="30">
        <f>SUM(F15:F24)</f>
        <v>16.868502631456785</v>
      </c>
      <c r="G25" s="29">
        <f>SUM(G15:G24)</f>
        <v>702672383.91999996</v>
      </c>
      <c r="H25" s="30">
        <f>SUM(H15:H24)</f>
        <v>33.952538467971593</v>
      </c>
      <c r="J25" s="37"/>
      <c r="K25" s="33"/>
    </row>
    <row r="26" spans="1:11">
      <c r="A26" s="21"/>
      <c r="B26" s="28"/>
      <c r="C26" s="22"/>
      <c r="D26" s="22"/>
      <c r="E26" s="38"/>
      <c r="F26" s="39"/>
      <c r="G26" s="38"/>
      <c r="H26" s="39"/>
    </row>
    <row r="27" spans="1:11">
      <c r="A27" s="21"/>
      <c r="B27" s="40"/>
      <c r="C27" s="41" t="s">
        <v>27</v>
      </c>
      <c r="D27" s="40"/>
      <c r="E27" s="42">
        <f>SUM(E25,E14,E9)</f>
        <v>158403659.78999999</v>
      </c>
      <c r="F27" s="43">
        <f>SUM(F25+F9+F14)</f>
        <v>100</v>
      </c>
      <c r="G27" s="42">
        <f>SUM(G25,G14,G9)</f>
        <v>2069572455.04</v>
      </c>
      <c r="H27" s="43">
        <f>SUM(H25+H9+H14)</f>
        <v>100</v>
      </c>
    </row>
    <row r="28" spans="1:11" ht="5.25" customHeight="1">
      <c r="A28" s="21"/>
      <c r="B28" s="40"/>
      <c r="C28" s="41"/>
      <c r="D28" s="40"/>
      <c r="E28" s="31"/>
      <c r="F28" s="24"/>
      <c r="G28" s="31"/>
      <c r="H28" s="24"/>
    </row>
    <row r="29" spans="1:11">
      <c r="A29" s="21"/>
      <c r="B29" s="40" t="s">
        <v>28</v>
      </c>
      <c r="C29" s="41"/>
      <c r="D29" s="40"/>
      <c r="E29" s="31">
        <v>2794674.95</v>
      </c>
      <c r="F29" s="24">
        <f>SUM(E29/E27)</f>
        <v>1.7642742305985708E-2</v>
      </c>
      <c r="G29" s="31">
        <f>+[3]rdo!$G$29+E29</f>
        <v>72097909.470000014</v>
      </c>
      <c r="H29" s="24">
        <f>SUM(G29/G27)</f>
        <v>3.4837103332343362E-2</v>
      </c>
    </row>
    <row r="30" spans="1:11" ht="3.75" customHeight="1">
      <c r="A30" s="21"/>
      <c r="B30" s="40"/>
      <c r="C30" s="41"/>
      <c r="D30" s="40"/>
      <c r="E30" s="31"/>
      <c r="F30" s="44"/>
      <c r="G30" s="31"/>
      <c r="H30" s="44"/>
    </row>
    <row r="31" spans="1:11">
      <c r="A31" s="21"/>
      <c r="B31" s="40"/>
      <c r="C31" s="41" t="s">
        <v>29</v>
      </c>
      <c r="D31" s="40"/>
      <c r="E31" s="45">
        <f>SUM(E27-E29)</f>
        <v>155608984.84</v>
      </c>
      <c r="F31" s="46">
        <f>SUM(E31/E31)*100</f>
        <v>100</v>
      </c>
      <c r="G31" s="45">
        <f>SUM(G27-G29)</f>
        <v>1997474545.5699999</v>
      </c>
      <c r="H31" s="46">
        <f>SUM(G31/G31)*100</f>
        <v>100</v>
      </c>
    </row>
    <row r="32" spans="1:11">
      <c r="A32" s="47" t="s">
        <v>30</v>
      </c>
      <c r="B32" s="48"/>
      <c r="C32" s="48"/>
      <c r="D32" s="48"/>
      <c r="E32" s="31"/>
      <c r="F32" s="24"/>
      <c r="G32" s="31"/>
      <c r="H32" s="24"/>
    </row>
    <row r="33" spans="1:11">
      <c r="A33" s="47"/>
      <c r="B33" s="49" t="s">
        <v>31</v>
      </c>
      <c r="C33" s="48"/>
      <c r="D33" s="48"/>
      <c r="E33" s="31"/>
      <c r="F33" s="24"/>
      <c r="G33" s="31"/>
      <c r="H33" s="24"/>
    </row>
    <row r="34" spans="1:11">
      <c r="A34" s="21" t="s">
        <v>32</v>
      </c>
      <c r="B34" s="22"/>
      <c r="C34" s="22"/>
      <c r="D34" s="22"/>
      <c r="E34" s="50">
        <v>128189667.98999999</v>
      </c>
      <c r="F34" s="24">
        <f>SUM(E34/E60)*100</f>
        <v>67.579107460375923</v>
      </c>
      <c r="G34" s="51">
        <f>+[3]rdo!$G$34+E34</f>
        <v>1135047093.1099999</v>
      </c>
      <c r="H34" s="24">
        <f>SUM(G34/G60)*100</f>
        <v>71.668158319009194</v>
      </c>
      <c r="K34" s="52"/>
    </row>
    <row r="35" spans="1:11">
      <c r="A35" s="21" t="s">
        <v>33</v>
      </c>
      <c r="B35" s="22"/>
      <c r="C35" s="22"/>
      <c r="D35" s="22"/>
      <c r="E35" s="31">
        <v>29481064.449999999</v>
      </c>
      <c r="F35" s="24">
        <f>SUM(E35/E60)*100</f>
        <v>15.541845561751803</v>
      </c>
      <c r="G35" s="31">
        <f>+[3]rdo!$G$35+E35</f>
        <v>198890326.48999998</v>
      </c>
      <c r="H35" s="24">
        <f>SUM(G35/G60)*100</f>
        <v>12.5581603561037</v>
      </c>
    </row>
    <row r="36" spans="1:11">
      <c r="A36" s="21" t="s">
        <v>34</v>
      </c>
      <c r="B36" s="22"/>
      <c r="C36" s="22"/>
      <c r="D36" s="22"/>
      <c r="E36" s="31">
        <v>8255166.2000000002</v>
      </c>
      <c r="F36" s="24">
        <f>SUM(E36/E60)*100</f>
        <v>4.351963559002141</v>
      </c>
      <c r="G36" s="31">
        <f>+[3]rdo!$G$36+E36</f>
        <v>90032787.950000003</v>
      </c>
      <c r="H36" s="24">
        <f>SUM(G36/G60)*100</f>
        <v>5.6847721472267221</v>
      </c>
    </row>
    <row r="37" spans="1:11">
      <c r="A37" s="21" t="s">
        <v>35</v>
      </c>
      <c r="B37" s="22"/>
      <c r="C37" s="22"/>
      <c r="D37" s="22"/>
      <c r="E37" s="31">
        <v>5846959.5700000003</v>
      </c>
      <c r="F37" s="24">
        <f>SUM(E37/E60)*100</f>
        <v>3.0824037170322298</v>
      </c>
      <c r="G37" s="31">
        <f>+[3]rdo!$G$37+E37</f>
        <v>46976001.920000002</v>
      </c>
      <c r="H37" s="24">
        <f>SUM(G37/G60)*100</f>
        <v>2.9661179375139528</v>
      </c>
    </row>
    <row r="38" spans="1:11">
      <c r="A38" s="21" t="s">
        <v>36</v>
      </c>
      <c r="B38" s="22"/>
      <c r="C38" s="22"/>
      <c r="D38" s="22"/>
      <c r="E38" s="26">
        <v>11188865.699999999</v>
      </c>
      <c r="F38" s="27">
        <f>SUM(E38/E60)*100</f>
        <v>5.898553053113452</v>
      </c>
      <c r="G38" s="26">
        <f>+[3]rdo!$G$38+E38</f>
        <v>52291112.290000007</v>
      </c>
      <c r="H38" s="27">
        <f>SUM(G38/G60)*100</f>
        <v>3.3017200229185728</v>
      </c>
    </row>
    <row r="39" spans="1:11">
      <c r="A39" s="21"/>
      <c r="B39" s="28" t="s">
        <v>37</v>
      </c>
      <c r="C39" s="22"/>
      <c r="D39" s="22"/>
      <c r="E39" s="29">
        <f>SUM(E34:E38)</f>
        <v>182961723.90999997</v>
      </c>
      <c r="F39" s="30">
        <f>SUM(E39/E60)*100</f>
        <v>96.453873351275533</v>
      </c>
      <c r="G39" s="29">
        <f>SUM(G34:G38)</f>
        <v>1523237321.76</v>
      </c>
      <c r="H39" s="30">
        <f>SUM(G39/G60)*100</f>
        <v>96.178928782772161</v>
      </c>
    </row>
    <row r="40" spans="1:11">
      <c r="A40" s="21" t="s">
        <v>38</v>
      </c>
      <c r="B40" s="22"/>
      <c r="C40" s="22"/>
      <c r="D40" s="22"/>
      <c r="E40" s="31">
        <v>77147.850000000006</v>
      </c>
      <c r="F40" s="24">
        <f>SUM(E40/E60)*100</f>
        <v>4.067085067958575E-2</v>
      </c>
      <c r="G40" s="31">
        <f>+[3]rdo!$G$40+E40</f>
        <v>1609584.07</v>
      </c>
      <c r="H40" s="24">
        <f>SUM(G40/G60)*100</f>
        <v>0.10163096021015561</v>
      </c>
    </row>
    <row r="41" spans="1:11">
      <c r="A41" s="21" t="s">
        <v>39</v>
      </c>
      <c r="B41" s="22"/>
      <c r="C41" s="22"/>
      <c r="D41" s="22"/>
      <c r="E41" s="31">
        <v>24679.48</v>
      </c>
      <c r="F41" s="24">
        <f>SUM(E41/E60)*100</f>
        <v>1.3010543338924194E-2</v>
      </c>
      <c r="G41" s="31">
        <f>+[3]rdo!$G$41+E41</f>
        <v>922032.54999999993</v>
      </c>
      <c r="H41" s="24">
        <f>SUM(G41/G60)*100</f>
        <v>5.8218178937070562E-2</v>
      </c>
    </row>
    <row r="42" spans="1:11">
      <c r="A42" s="21" t="s">
        <v>40</v>
      </c>
      <c r="B42" s="22"/>
      <c r="C42" s="22"/>
      <c r="D42" s="22"/>
      <c r="E42" s="31">
        <v>514291.11</v>
      </c>
      <c r="F42" s="24">
        <f>SUM(E42/E60)*100</f>
        <v>0.27112430146333832</v>
      </c>
      <c r="G42" s="31">
        <f>+[3]rdo!$G$42+E42</f>
        <v>4677604.28</v>
      </c>
      <c r="H42" s="24">
        <f>SUM(G42/G60)*100</f>
        <v>0.29534922923257656</v>
      </c>
    </row>
    <row r="43" spans="1:11">
      <c r="A43" s="21" t="s">
        <v>41</v>
      </c>
      <c r="B43" s="22"/>
      <c r="C43" s="22"/>
      <c r="D43" s="22"/>
      <c r="E43" s="31">
        <v>44707.72</v>
      </c>
      <c r="F43" s="24">
        <f>SUM(E43/E60)*100</f>
        <v>2.3569043133991802E-2</v>
      </c>
      <c r="G43" s="31">
        <f>+[3]rdo!$G$43+E43</f>
        <v>551784.92999999993</v>
      </c>
      <c r="H43" s="24">
        <f>SUM(G43/G60)*100</f>
        <v>3.4840325094291899E-2</v>
      </c>
    </row>
    <row r="44" spans="1:11">
      <c r="A44" s="21" t="s">
        <v>42</v>
      </c>
      <c r="B44" s="22"/>
      <c r="C44" s="22"/>
      <c r="D44" s="22"/>
      <c r="E44" s="31">
        <v>76759.240000000005</v>
      </c>
      <c r="F44" s="24">
        <f>SUM(E44/E60)*100</f>
        <v>4.046598302244956E-2</v>
      </c>
      <c r="G44" s="31">
        <f>+[3]rdo!$G$44+E44</f>
        <v>806551.70000000007</v>
      </c>
      <c r="H44" s="24">
        <f>SUM(G44/G60)*100</f>
        <v>5.0926587345098022E-2</v>
      </c>
    </row>
    <row r="45" spans="1:11">
      <c r="A45" s="21" t="s">
        <v>43</v>
      </c>
      <c r="B45" s="22"/>
      <c r="C45" s="22"/>
      <c r="D45" s="22"/>
      <c r="E45" s="31">
        <v>0</v>
      </c>
      <c r="F45" s="24">
        <f>SUM(E45/E60)*100</f>
        <v>0</v>
      </c>
      <c r="G45" s="31">
        <f>+[3]rdo!$G$45+E45</f>
        <v>0</v>
      </c>
      <c r="H45" s="24">
        <f>SUM(G45/G60)*100</f>
        <v>0</v>
      </c>
    </row>
    <row r="46" spans="1:11">
      <c r="A46" s="21" t="s">
        <v>44</v>
      </c>
      <c r="B46" s="22"/>
      <c r="C46" s="22"/>
      <c r="D46" s="22"/>
      <c r="E46" s="31">
        <v>15425.04</v>
      </c>
      <c r="F46" s="24">
        <f>SUM(E46/E60)*100</f>
        <v>8.1317820077505387E-3</v>
      </c>
      <c r="G46" s="31">
        <f>+[3]rdo!$G$46+E46</f>
        <v>300165.92999999993</v>
      </c>
      <c r="H46" s="24">
        <f>SUM(G46/G60)*100</f>
        <v>1.8952816604524639E-2</v>
      </c>
    </row>
    <row r="47" spans="1:11">
      <c r="A47" s="21" t="s">
        <v>45</v>
      </c>
      <c r="B47" s="22"/>
      <c r="C47" s="22"/>
      <c r="D47" s="22"/>
      <c r="E47" s="26">
        <v>4240</v>
      </c>
      <c r="F47" s="27">
        <f>SUM(E47/E60)*100</f>
        <v>2.2352457894995589E-3</v>
      </c>
      <c r="G47" s="26">
        <f>+[3]rdo!$G$47+E47</f>
        <v>220935.58999999997</v>
      </c>
      <c r="H47" s="27">
        <f>SUM(G47/G60)*100</f>
        <v>1.3950123249105746E-2</v>
      </c>
    </row>
    <row r="48" spans="1:11">
      <c r="A48" s="21"/>
      <c r="B48" s="28" t="s">
        <v>46</v>
      </c>
      <c r="C48" s="22"/>
      <c r="D48" s="22"/>
      <c r="E48" s="53">
        <f>SUM(E40:E47)</f>
        <v>757250.44</v>
      </c>
      <c r="F48" s="54">
        <f>SUM(E48/E60)*100</f>
        <v>0.39920774943553972</v>
      </c>
      <c r="G48" s="53">
        <f>SUM(G40:G47)+1</f>
        <v>9088660.0499999989</v>
      </c>
      <c r="H48" s="54">
        <f>SUM(G48/G60)*100</f>
        <v>0.57386828381395494</v>
      </c>
    </row>
    <row r="49" spans="1:8">
      <c r="A49" s="21"/>
      <c r="B49" s="28"/>
      <c r="C49" s="28" t="s">
        <v>47</v>
      </c>
      <c r="D49" s="22"/>
      <c r="E49" s="55">
        <f>SUM(E39+E48)</f>
        <v>183718974.34999996</v>
      </c>
      <c r="F49" s="56">
        <f>SUM(E49/E60)*100</f>
        <v>96.853081100711066</v>
      </c>
      <c r="G49" s="55">
        <f>SUM(G39+G48)</f>
        <v>1532325981.8099999</v>
      </c>
      <c r="H49" s="56">
        <f>SUM(G49/G60)*100</f>
        <v>96.752797066586112</v>
      </c>
    </row>
    <row r="50" spans="1:8">
      <c r="A50" s="21"/>
      <c r="B50" s="28"/>
      <c r="C50" s="22"/>
      <c r="D50" s="22"/>
      <c r="E50" s="53"/>
      <c r="F50" s="54"/>
      <c r="G50" s="53"/>
      <c r="H50" s="54"/>
    </row>
    <row r="51" spans="1:8">
      <c r="A51" s="21"/>
      <c r="B51" s="57" t="s">
        <v>48</v>
      </c>
      <c r="C51" s="22"/>
      <c r="D51" s="22"/>
      <c r="E51" s="53"/>
      <c r="F51" s="54"/>
      <c r="G51" s="53"/>
      <c r="H51" s="54"/>
    </row>
    <row r="52" spans="1:8">
      <c r="A52" s="21" t="s">
        <v>32</v>
      </c>
      <c r="B52" s="28"/>
      <c r="C52" s="22"/>
      <c r="D52" s="22"/>
      <c r="E52" s="50">
        <v>182627.14</v>
      </c>
      <c r="F52" s="24">
        <f>SUM(E52/E60)*100</f>
        <v>9.6277487201260975E-2</v>
      </c>
      <c r="G52" s="58">
        <f>+[3]rdo!$G$52+E52</f>
        <v>1353351.6600000001</v>
      </c>
      <c r="H52" s="24">
        <f>SUM(G52/G60)*100</f>
        <v>8.5452155790662149E-2</v>
      </c>
    </row>
    <row r="53" spans="1:8">
      <c r="A53" s="21" t="s">
        <v>33</v>
      </c>
      <c r="B53" s="28"/>
      <c r="C53" s="22"/>
      <c r="D53" s="22"/>
      <c r="E53" s="59">
        <v>4178572.86</v>
      </c>
      <c r="F53" s="24">
        <f>SUM(E53/E60)*100</f>
        <v>2.2028625923188985</v>
      </c>
      <c r="G53" s="31">
        <f>+[3]rdo!$G$53+E53-1</f>
        <v>27988825.100000001</v>
      </c>
      <c r="H53" s="24">
        <f>SUM(G53/G60)*100</f>
        <v>1.7672460998369006</v>
      </c>
    </row>
    <row r="54" spans="1:8">
      <c r="A54" s="21" t="s">
        <v>34</v>
      </c>
      <c r="B54" s="28"/>
      <c r="C54" s="22"/>
      <c r="D54" s="22"/>
      <c r="E54" s="59">
        <v>923844.68</v>
      </c>
      <c r="F54" s="24">
        <f>SUM(E54/E60)*100</f>
        <v>0.48703300262301125</v>
      </c>
      <c r="G54" s="31">
        <f>+[3]rdo!$G$54+E54</f>
        <v>11788771.470000001</v>
      </c>
      <c r="H54" s="24">
        <f>SUM(G54/G60)*100</f>
        <v>0.74435637536732557</v>
      </c>
    </row>
    <row r="55" spans="1:8">
      <c r="A55" s="21" t="s">
        <v>35</v>
      </c>
      <c r="B55" s="28"/>
      <c r="C55" s="22"/>
      <c r="D55" s="22"/>
      <c r="E55" s="59">
        <v>334026.17</v>
      </c>
      <c r="F55" s="24">
        <f>SUM(E55/E60)*100</f>
        <v>0.17609212030074622</v>
      </c>
      <c r="G55" s="31">
        <f>+[3]rdo!$G$55+E55</f>
        <v>3756369.6500000004</v>
      </c>
      <c r="H55" s="24">
        <f>SUM(G55/G60)*100</f>
        <v>0.23718143186754215</v>
      </c>
    </row>
    <row r="56" spans="1:8">
      <c r="A56" s="21" t="s">
        <v>49</v>
      </c>
      <c r="B56" s="28"/>
      <c r="C56" s="22"/>
      <c r="D56" s="22"/>
      <c r="E56" s="59">
        <v>0</v>
      </c>
      <c r="F56" s="24">
        <f>SUM(E56/E60)*100</f>
        <v>0</v>
      </c>
      <c r="G56" s="31">
        <f>+[3]rdo!$G$56+E56</f>
        <v>0</v>
      </c>
      <c r="H56" s="24">
        <f>SUM(G56/G60)*100</f>
        <v>0</v>
      </c>
    </row>
    <row r="57" spans="1:8">
      <c r="A57" s="21" t="s">
        <v>36</v>
      </c>
      <c r="B57" s="28"/>
      <c r="C57" s="22"/>
      <c r="D57" s="22"/>
      <c r="E57" s="60">
        <v>350266.48</v>
      </c>
      <c r="F57" s="24">
        <f>SUM(E57/E60)*100</f>
        <v>0.18465369684500743</v>
      </c>
      <c r="G57" s="31">
        <f>+[3]rdo!$G$57+E57</f>
        <v>6540378</v>
      </c>
      <c r="H57" s="24">
        <f>SUM(G57/G60)*100</f>
        <v>0.41296687055145692</v>
      </c>
    </row>
    <row r="58" spans="1:8">
      <c r="A58" s="21"/>
      <c r="B58" s="28" t="s">
        <v>50</v>
      </c>
      <c r="C58" s="40"/>
      <c r="D58" s="22"/>
      <c r="E58" s="55">
        <f>SUM(E52:E57)+1</f>
        <v>5969338.3300000001</v>
      </c>
      <c r="F58" s="56">
        <f>SUM(F53:F57)</f>
        <v>3.0506414120876637</v>
      </c>
      <c r="G58" s="61">
        <f>SUM(G52:G57)</f>
        <v>51427695.880000003</v>
      </c>
      <c r="H58" s="56">
        <f>SUM(H53:H57)</f>
        <v>3.1617507776232254</v>
      </c>
    </row>
    <row r="59" spans="1:8" ht="6.75" customHeight="1">
      <c r="A59" s="21"/>
      <c r="B59" s="28"/>
      <c r="C59" s="22"/>
      <c r="D59" s="22"/>
      <c r="E59" s="53"/>
      <c r="F59" s="54"/>
      <c r="G59" s="53"/>
      <c r="H59" s="54"/>
    </row>
    <row r="60" spans="1:8">
      <c r="A60" s="21"/>
      <c r="B60" s="40"/>
      <c r="C60" s="41" t="s">
        <v>51</v>
      </c>
      <c r="D60" s="40"/>
      <c r="E60" s="45">
        <f>SUM(E58+E49)-1</f>
        <v>189688311.67999998</v>
      </c>
      <c r="F60" s="62">
        <f>SUM(E60/E60)*100</f>
        <v>100</v>
      </c>
      <c r="G60" s="45">
        <f>SUM(G58+G49)</f>
        <v>1583753677.6900001</v>
      </c>
      <c r="H60" s="62">
        <f>SUM(G60/G60)*100</f>
        <v>100</v>
      </c>
    </row>
    <row r="61" spans="1:8" ht="15.75" customHeight="1" thickBot="1">
      <c r="A61" s="63"/>
      <c r="B61" s="64"/>
      <c r="C61" s="65" t="s">
        <v>52</v>
      </c>
      <c r="D61" s="64"/>
      <c r="E61" s="66">
        <f>SUM(E31-E60)</f>
        <v>-34079326.839999974</v>
      </c>
      <c r="F61" s="67"/>
      <c r="G61" s="66">
        <f>SUM(G31-G60)</f>
        <v>413720867.87999988</v>
      </c>
      <c r="H61" s="67"/>
    </row>
    <row r="63" spans="1:8">
      <c r="A63" s="69"/>
      <c r="B63" s="69"/>
      <c r="C63" s="69"/>
      <c r="D63" s="69"/>
      <c r="E63" s="70"/>
      <c r="F63" s="68"/>
      <c r="G63" s="70"/>
    </row>
    <row r="64" spans="1:8">
      <c r="A64" s="69"/>
      <c r="B64" s="69"/>
      <c r="C64" s="69"/>
      <c r="D64" s="69"/>
      <c r="E64" s="70"/>
      <c r="F64" s="68"/>
      <c r="G64" s="70"/>
    </row>
    <row r="65" spans="1:7">
      <c r="A65" s="69"/>
      <c r="B65" s="69"/>
      <c r="C65" s="69"/>
      <c r="D65" s="69"/>
      <c r="E65" s="69"/>
      <c r="F65" s="68"/>
      <c r="G65" s="69"/>
    </row>
    <row r="66" spans="1:7">
      <c r="A66" s="69"/>
      <c r="B66" s="69"/>
      <c r="C66" s="69"/>
      <c r="D66" s="69"/>
      <c r="E66" s="69"/>
      <c r="F66" s="68"/>
      <c r="G66" s="69"/>
    </row>
    <row r="67" spans="1:7">
      <c r="A67" s="69"/>
      <c r="B67" s="69"/>
      <c r="C67" s="69"/>
      <c r="D67" s="69"/>
      <c r="E67" s="69"/>
      <c r="F67" s="69"/>
      <c r="G67" s="69"/>
    </row>
    <row r="68" spans="1:7">
      <c r="A68" s="69"/>
      <c r="B68" s="69"/>
      <c r="C68" s="69"/>
      <c r="D68" s="69"/>
      <c r="E68" s="69"/>
      <c r="F68" s="69"/>
      <c r="G68" s="69"/>
    </row>
    <row r="69" spans="1:7">
      <c r="A69" s="69"/>
      <c r="B69" s="69"/>
      <c r="C69" s="69"/>
      <c r="D69" s="69"/>
      <c r="E69" s="69"/>
      <c r="F69" s="69"/>
      <c r="G69" s="69"/>
    </row>
    <row r="70" spans="1:7">
      <c r="A70" s="69"/>
      <c r="B70" s="69"/>
      <c r="C70" s="69"/>
      <c r="D70" s="69"/>
      <c r="E70" s="69"/>
      <c r="F70" s="69"/>
      <c r="G70" s="69"/>
    </row>
    <row r="71" spans="1:7">
      <c r="A71" s="69"/>
      <c r="B71" s="69"/>
      <c r="C71" s="69"/>
      <c r="D71" s="69"/>
      <c r="E71" s="69"/>
      <c r="F71" s="69"/>
      <c r="G71" s="69"/>
    </row>
    <row r="72" spans="1:7">
      <c r="A72" s="69"/>
      <c r="B72" s="69"/>
      <c r="C72" s="69"/>
      <c r="D72" s="69"/>
      <c r="E72" s="69"/>
      <c r="F72" s="69"/>
      <c r="G72" s="69"/>
    </row>
  </sheetData>
  <printOptions horizontalCentered="1" verticalCentered="1"/>
  <pageMargins left="0.25" right="0.25" top="0.75" bottom="0.75" header="0.3" footer="0.3"/>
  <pageSetup scale="91" orientation="portrait" r:id="rId1"/>
  <headerFooter alignWithMargins="0"/>
  <ignoredErrors>
    <ignoredError sqref="G6:G27 F9:F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Octubre</vt:lpstr>
      <vt:lpstr>Noviembre</vt:lpstr>
      <vt:lpstr>Diciembre</vt:lpstr>
      <vt:lpstr>Diciembre!Área_de_impresión</vt:lpstr>
      <vt:lpstr>Noviembre!Área_de_impresión</vt:lpstr>
      <vt:lpstr>Octubre!Área_de_impresión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2013-01-17T16:23:21Z</dcterms:created>
  <dcterms:modified xsi:type="dcterms:W3CDTF">2013-01-21T17:14:50Z</dcterms:modified>
</cp:coreProperties>
</file>