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0035"/>
  </bookViews>
  <sheets>
    <sheet name="IYE" sheetId="1" r:id="rId1"/>
  </sheets>
  <definedNames>
    <definedName name="_xlnm.Print_Area" localSheetId="0">IYE!$A$1:$AD$78</definedName>
    <definedName name="AS2DocOpenMode" hidden="1">"AS2DocumentEdit"</definedName>
  </definedNames>
  <calcPr calcId="145621"/>
</workbook>
</file>

<file path=xl/calcChain.xml><?xml version="1.0" encoding="utf-8"?>
<calcChain xmlns="http://schemas.openxmlformats.org/spreadsheetml/2006/main">
  <c r="AB76" i="1" l="1"/>
  <c r="Z76" i="1"/>
  <c r="X76" i="1"/>
  <c r="V76" i="1"/>
  <c r="T76" i="1"/>
  <c r="R76" i="1"/>
  <c r="P76" i="1"/>
  <c r="N76" i="1"/>
  <c r="L76" i="1"/>
  <c r="J76" i="1"/>
  <c r="H76" i="1"/>
  <c r="F76" i="1"/>
  <c r="AB75" i="1"/>
  <c r="Z75" i="1"/>
  <c r="X75" i="1"/>
  <c r="V75" i="1"/>
  <c r="T75" i="1"/>
  <c r="R75" i="1"/>
  <c r="AB74" i="1"/>
  <c r="Z74" i="1"/>
  <c r="X74" i="1"/>
  <c r="V74" i="1"/>
  <c r="T74" i="1"/>
  <c r="R74" i="1"/>
  <c r="AC73" i="1"/>
  <c r="AB73" i="1"/>
  <c r="Z73" i="1"/>
  <c r="X73" i="1"/>
  <c r="V73" i="1"/>
  <c r="T73" i="1"/>
  <c r="R73" i="1"/>
  <c r="AC72" i="1"/>
  <c r="AB72" i="1"/>
  <c r="Z72" i="1"/>
  <c r="X72" i="1"/>
  <c r="V72" i="1"/>
  <c r="T72" i="1"/>
  <c r="R72" i="1"/>
  <c r="P72" i="1"/>
  <c r="N72" i="1"/>
  <c r="L72" i="1"/>
  <c r="J72" i="1"/>
  <c r="H72" i="1"/>
  <c r="F72" i="1"/>
  <c r="AC71" i="1"/>
  <c r="AB71" i="1"/>
  <c r="Z71" i="1"/>
  <c r="X71" i="1"/>
  <c r="V71" i="1"/>
  <c r="T71" i="1"/>
  <c r="R71" i="1"/>
  <c r="P71" i="1"/>
  <c r="P73" i="1" s="1"/>
  <c r="N71" i="1"/>
  <c r="L71" i="1"/>
  <c r="J71" i="1"/>
  <c r="J73" i="1" s="1"/>
  <c r="H71" i="1"/>
  <c r="F71" i="1"/>
  <c r="F73" i="1" s="1"/>
  <c r="AC70" i="1"/>
  <c r="AB70" i="1"/>
  <c r="Z70" i="1"/>
  <c r="X70" i="1"/>
  <c r="V70" i="1"/>
  <c r="T70" i="1"/>
  <c r="R70" i="1"/>
  <c r="P70" i="1"/>
  <c r="N70" i="1"/>
  <c r="L70" i="1"/>
  <c r="J70" i="1"/>
  <c r="H70" i="1"/>
  <c r="F70" i="1"/>
  <c r="AC69" i="1"/>
  <c r="AC74" i="1" s="1"/>
  <c r="AB69" i="1"/>
  <c r="Z69" i="1"/>
  <c r="X69" i="1"/>
  <c r="V69" i="1"/>
  <c r="T69" i="1"/>
  <c r="R69" i="1"/>
  <c r="AC68" i="1"/>
  <c r="AB68" i="1"/>
  <c r="Z68" i="1"/>
  <c r="X68" i="1"/>
  <c r="V68" i="1"/>
  <c r="T68" i="1"/>
  <c r="R68" i="1"/>
  <c r="P68" i="1"/>
  <c r="N68" i="1"/>
  <c r="L68" i="1"/>
  <c r="J68" i="1"/>
  <c r="H68" i="1"/>
  <c r="F68" i="1"/>
  <c r="AC67" i="1"/>
  <c r="AB67" i="1"/>
  <c r="Z67" i="1"/>
  <c r="X67" i="1"/>
  <c r="V67" i="1"/>
  <c r="T67" i="1"/>
  <c r="R67" i="1"/>
  <c r="P67" i="1"/>
  <c r="N67" i="1"/>
  <c r="L67" i="1"/>
  <c r="J67" i="1"/>
  <c r="H67" i="1"/>
  <c r="F67" i="1"/>
  <c r="AC66" i="1"/>
  <c r="AB66" i="1"/>
  <c r="Z66" i="1"/>
  <c r="X66" i="1"/>
  <c r="V66" i="1"/>
  <c r="T66" i="1"/>
  <c r="R66" i="1"/>
  <c r="P66" i="1"/>
  <c r="N66" i="1"/>
  <c r="L66" i="1"/>
  <c r="J66" i="1"/>
  <c r="H66" i="1"/>
  <c r="F66" i="1"/>
  <c r="AC65" i="1"/>
  <c r="AB65" i="1"/>
  <c r="Z65" i="1"/>
  <c r="X65" i="1"/>
  <c r="V65" i="1"/>
  <c r="T65" i="1"/>
  <c r="R65" i="1"/>
  <c r="P65" i="1"/>
  <c r="N65" i="1"/>
  <c r="L65" i="1"/>
  <c r="J65" i="1"/>
  <c r="H65" i="1"/>
  <c r="F65" i="1"/>
  <c r="AC64" i="1"/>
  <c r="AB64" i="1"/>
  <c r="Z64" i="1"/>
  <c r="X64" i="1"/>
  <c r="V64" i="1"/>
  <c r="T64" i="1"/>
  <c r="R64" i="1"/>
  <c r="P64" i="1"/>
  <c r="N64" i="1"/>
  <c r="L64" i="1"/>
  <c r="J64" i="1"/>
  <c r="H64" i="1"/>
  <c r="F64" i="1"/>
  <c r="AC63" i="1"/>
  <c r="AB63" i="1"/>
  <c r="Z63" i="1"/>
  <c r="X63" i="1"/>
  <c r="V63" i="1"/>
  <c r="T63" i="1"/>
  <c r="R63" i="1"/>
  <c r="P63" i="1"/>
  <c r="P69" i="1" s="1"/>
  <c r="N63" i="1"/>
  <c r="L63" i="1"/>
  <c r="L69" i="1" s="1"/>
  <c r="J63" i="1"/>
  <c r="J69" i="1" s="1"/>
  <c r="H63" i="1"/>
  <c r="F63" i="1"/>
  <c r="F69" i="1" s="1"/>
  <c r="AC60" i="1"/>
  <c r="AB60" i="1"/>
  <c r="Z60" i="1"/>
  <c r="X60" i="1"/>
  <c r="V60" i="1"/>
  <c r="T60" i="1"/>
  <c r="R60" i="1"/>
  <c r="AC59" i="1"/>
  <c r="AB59" i="1"/>
  <c r="Z59" i="1"/>
  <c r="X59" i="1"/>
  <c r="V59" i="1"/>
  <c r="T59" i="1"/>
  <c r="R59" i="1"/>
  <c r="AC58" i="1"/>
  <c r="AB58" i="1"/>
  <c r="Z58" i="1"/>
  <c r="X58" i="1"/>
  <c r="V58" i="1"/>
  <c r="T58" i="1"/>
  <c r="R58" i="1"/>
  <c r="P58" i="1"/>
  <c r="N58" i="1"/>
  <c r="L58" i="1"/>
  <c r="J58" i="1"/>
  <c r="H58" i="1"/>
  <c r="F58" i="1"/>
  <c r="AC57" i="1"/>
  <c r="AB57" i="1"/>
  <c r="Z57" i="1"/>
  <c r="X57" i="1"/>
  <c r="V57" i="1"/>
  <c r="T57" i="1"/>
  <c r="R57" i="1"/>
  <c r="AC56" i="1"/>
  <c r="AB56" i="1"/>
  <c r="Z56" i="1"/>
  <c r="X56" i="1"/>
  <c r="V56" i="1"/>
  <c r="T56" i="1"/>
  <c r="R56" i="1"/>
  <c r="P56" i="1"/>
  <c r="N56" i="1"/>
  <c r="L56" i="1"/>
  <c r="J56" i="1"/>
  <c r="H56" i="1"/>
  <c r="F56" i="1"/>
  <c r="AC55" i="1"/>
  <c r="AB55" i="1"/>
  <c r="Z55" i="1"/>
  <c r="X55" i="1"/>
  <c r="V55" i="1"/>
  <c r="T55" i="1"/>
  <c r="R55" i="1"/>
  <c r="P55" i="1"/>
  <c r="N55" i="1"/>
  <c r="L55" i="1"/>
  <c r="J55" i="1"/>
  <c r="H55" i="1"/>
  <c r="F55" i="1"/>
  <c r="AC54" i="1"/>
  <c r="AB54" i="1"/>
  <c r="Z54" i="1"/>
  <c r="X54" i="1"/>
  <c r="V54" i="1"/>
  <c r="T54" i="1"/>
  <c r="R54" i="1"/>
  <c r="P54" i="1"/>
  <c r="N54" i="1"/>
  <c r="L54" i="1"/>
  <c r="J54" i="1"/>
  <c r="H54" i="1"/>
  <c r="F54" i="1"/>
  <c r="AC53" i="1"/>
  <c r="AB53" i="1"/>
  <c r="Z53" i="1"/>
  <c r="X53" i="1"/>
  <c r="V53" i="1"/>
  <c r="T53" i="1"/>
  <c r="R53" i="1"/>
  <c r="P53" i="1"/>
  <c r="N53" i="1"/>
  <c r="L53" i="1"/>
  <c r="J53" i="1"/>
  <c r="H53" i="1"/>
  <c r="F53" i="1"/>
  <c r="AC52" i="1"/>
  <c r="AB52" i="1"/>
  <c r="Z52" i="1"/>
  <c r="X52" i="1"/>
  <c r="V52" i="1"/>
  <c r="T52" i="1"/>
  <c r="R52" i="1"/>
  <c r="P52" i="1"/>
  <c r="N52" i="1"/>
  <c r="L52" i="1"/>
  <c r="J52" i="1"/>
  <c r="H52" i="1"/>
  <c r="F52" i="1"/>
  <c r="AC51" i="1"/>
  <c r="AB51" i="1"/>
  <c r="Z51" i="1"/>
  <c r="X51" i="1"/>
  <c r="V51" i="1"/>
  <c r="T51" i="1"/>
  <c r="R51" i="1"/>
  <c r="P51" i="1"/>
  <c r="N51" i="1"/>
  <c r="L51" i="1"/>
  <c r="J51" i="1"/>
  <c r="H51" i="1"/>
  <c r="F51" i="1"/>
  <c r="AC50" i="1"/>
  <c r="AB50" i="1"/>
  <c r="Z50" i="1"/>
  <c r="X50" i="1"/>
  <c r="V50" i="1"/>
  <c r="T50" i="1"/>
  <c r="R50" i="1"/>
  <c r="P50" i="1"/>
  <c r="N50" i="1"/>
  <c r="L50" i="1"/>
  <c r="J50" i="1"/>
  <c r="H50" i="1"/>
  <c r="F50" i="1"/>
  <c r="AC49" i="1"/>
  <c r="AB49" i="1"/>
  <c r="Z49" i="1"/>
  <c r="X49" i="1"/>
  <c r="V49" i="1"/>
  <c r="T49" i="1"/>
  <c r="R49" i="1"/>
  <c r="P49" i="1"/>
  <c r="N49" i="1"/>
  <c r="L49" i="1"/>
  <c r="J49" i="1"/>
  <c r="H49" i="1"/>
  <c r="F49" i="1"/>
  <c r="AC48" i="1"/>
  <c r="AB48" i="1"/>
  <c r="Z48" i="1"/>
  <c r="X48" i="1"/>
  <c r="V48" i="1"/>
  <c r="T48" i="1"/>
  <c r="R48" i="1"/>
  <c r="P48" i="1"/>
  <c r="N48" i="1"/>
  <c r="N59" i="1" s="1"/>
  <c r="L48" i="1"/>
  <c r="L59" i="1" s="1"/>
  <c r="J48" i="1"/>
  <c r="H48" i="1"/>
  <c r="H59" i="1" s="1"/>
  <c r="F48" i="1"/>
  <c r="F59" i="1" s="1"/>
  <c r="AC47" i="1"/>
  <c r="AB47" i="1"/>
  <c r="Z47" i="1"/>
  <c r="X47" i="1"/>
  <c r="V47" i="1"/>
  <c r="T47" i="1"/>
  <c r="R47" i="1"/>
  <c r="P47" i="1"/>
  <c r="N47" i="1"/>
  <c r="N60" i="1" s="1"/>
  <c r="L47" i="1"/>
  <c r="J47" i="1"/>
  <c r="H47" i="1"/>
  <c r="H60" i="1" s="1"/>
  <c r="F47" i="1"/>
  <c r="AC46" i="1"/>
  <c r="AB46" i="1"/>
  <c r="Z46" i="1"/>
  <c r="X46" i="1"/>
  <c r="V46" i="1"/>
  <c r="T46" i="1"/>
  <c r="R46" i="1"/>
  <c r="AC45" i="1"/>
  <c r="AB45" i="1"/>
  <c r="Z45" i="1"/>
  <c r="X45" i="1"/>
  <c r="V45" i="1"/>
  <c r="T45" i="1"/>
  <c r="R45" i="1"/>
  <c r="P45" i="1"/>
  <c r="N45" i="1"/>
  <c r="L45" i="1"/>
  <c r="J45" i="1"/>
  <c r="H45" i="1"/>
  <c r="F45" i="1"/>
  <c r="AC44" i="1"/>
  <c r="AB44" i="1"/>
  <c r="Z44" i="1"/>
  <c r="X44" i="1"/>
  <c r="V44" i="1"/>
  <c r="T44" i="1"/>
  <c r="R44" i="1"/>
  <c r="P44" i="1"/>
  <c r="N44" i="1"/>
  <c r="L44" i="1"/>
  <c r="J44" i="1"/>
  <c r="H44" i="1"/>
  <c r="F44" i="1"/>
  <c r="AC43" i="1"/>
  <c r="AB43" i="1"/>
  <c r="Z43" i="1"/>
  <c r="X43" i="1"/>
  <c r="V43" i="1"/>
  <c r="T43" i="1"/>
  <c r="R43" i="1"/>
  <c r="P43" i="1"/>
  <c r="N43" i="1"/>
  <c r="L43" i="1"/>
  <c r="J43" i="1"/>
  <c r="H43" i="1"/>
  <c r="F43" i="1"/>
  <c r="AC42" i="1"/>
  <c r="AB42" i="1"/>
  <c r="Z42" i="1"/>
  <c r="X42" i="1"/>
  <c r="V42" i="1"/>
  <c r="T42" i="1"/>
  <c r="R42" i="1"/>
  <c r="P42" i="1"/>
  <c r="N42" i="1"/>
  <c r="L42" i="1"/>
  <c r="J42" i="1"/>
  <c r="H42" i="1"/>
  <c r="F42" i="1"/>
  <c r="AC41" i="1"/>
  <c r="AB41" i="1"/>
  <c r="Z41" i="1"/>
  <c r="X41" i="1"/>
  <c r="V41" i="1"/>
  <c r="T41" i="1"/>
  <c r="R41" i="1"/>
  <c r="P41" i="1"/>
  <c r="N41" i="1"/>
  <c r="L41" i="1"/>
  <c r="J41" i="1"/>
  <c r="H41" i="1"/>
  <c r="F41" i="1"/>
  <c r="AC40" i="1"/>
  <c r="AB40" i="1"/>
  <c r="Z40" i="1"/>
  <c r="X40" i="1"/>
  <c r="V40" i="1"/>
  <c r="T40" i="1"/>
  <c r="R40" i="1"/>
  <c r="P40" i="1"/>
  <c r="N40" i="1"/>
  <c r="L40" i="1"/>
  <c r="J40" i="1"/>
  <c r="H40" i="1"/>
  <c r="F40" i="1"/>
  <c r="AC39" i="1"/>
  <c r="AB39" i="1"/>
  <c r="Z39" i="1"/>
  <c r="X39" i="1"/>
  <c r="V39" i="1"/>
  <c r="T39" i="1"/>
  <c r="R39" i="1"/>
  <c r="P39" i="1"/>
  <c r="N39" i="1"/>
  <c r="L39" i="1"/>
  <c r="J39" i="1"/>
  <c r="H39" i="1"/>
  <c r="F39" i="1"/>
  <c r="AC38" i="1"/>
  <c r="AB38" i="1"/>
  <c r="Z38" i="1"/>
  <c r="X38" i="1"/>
  <c r="V38" i="1"/>
  <c r="T38" i="1"/>
  <c r="R38" i="1"/>
  <c r="P38" i="1"/>
  <c r="N38" i="1"/>
  <c r="N46" i="1" s="1"/>
  <c r="L38" i="1"/>
  <c r="J38" i="1"/>
  <c r="J46" i="1" s="1"/>
  <c r="H38" i="1"/>
  <c r="H46" i="1" s="1"/>
  <c r="F38" i="1"/>
  <c r="AC37" i="1"/>
  <c r="AB37" i="1"/>
  <c r="Z37" i="1"/>
  <c r="X37" i="1"/>
  <c r="V37" i="1"/>
  <c r="T37" i="1"/>
  <c r="R37" i="1"/>
  <c r="AC36" i="1"/>
  <c r="AB36" i="1"/>
  <c r="Z36" i="1"/>
  <c r="X36" i="1"/>
  <c r="V36" i="1"/>
  <c r="T36" i="1"/>
  <c r="R36" i="1"/>
  <c r="P36" i="1"/>
  <c r="N36" i="1"/>
  <c r="L36" i="1"/>
  <c r="J36" i="1"/>
  <c r="H36" i="1"/>
  <c r="F36" i="1"/>
  <c r="AC35" i="1"/>
  <c r="AB35" i="1"/>
  <c r="Z35" i="1"/>
  <c r="X35" i="1"/>
  <c r="V35" i="1"/>
  <c r="T35" i="1"/>
  <c r="R35" i="1"/>
  <c r="P35" i="1"/>
  <c r="N35" i="1"/>
  <c r="L35" i="1"/>
  <c r="J35" i="1"/>
  <c r="H35" i="1"/>
  <c r="F35" i="1"/>
  <c r="AC34" i="1"/>
  <c r="AB34" i="1"/>
  <c r="Z34" i="1"/>
  <c r="X34" i="1"/>
  <c r="V34" i="1"/>
  <c r="T34" i="1"/>
  <c r="R34" i="1"/>
  <c r="P34" i="1"/>
  <c r="N34" i="1"/>
  <c r="L34" i="1"/>
  <c r="J34" i="1"/>
  <c r="H34" i="1"/>
  <c r="F34" i="1"/>
  <c r="AC33" i="1"/>
  <c r="AB33" i="1"/>
  <c r="Z33" i="1"/>
  <c r="X33" i="1"/>
  <c r="V33" i="1"/>
  <c r="T33" i="1"/>
  <c r="R33" i="1"/>
  <c r="P33" i="1"/>
  <c r="N33" i="1"/>
  <c r="L33" i="1"/>
  <c r="J33" i="1"/>
  <c r="H33" i="1"/>
  <c r="F33" i="1"/>
  <c r="AC32" i="1"/>
  <c r="AB32" i="1"/>
  <c r="Z32" i="1"/>
  <c r="X32" i="1"/>
  <c r="V32" i="1"/>
  <c r="T32" i="1"/>
  <c r="R32" i="1"/>
  <c r="P32" i="1"/>
  <c r="P37" i="1" s="1"/>
  <c r="N32" i="1"/>
  <c r="N37" i="1" s="1"/>
  <c r="L32" i="1"/>
  <c r="J32" i="1"/>
  <c r="J37" i="1" s="1"/>
  <c r="H32" i="1"/>
  <c r="H37" i="1" s="1"/>
  <c r="F32" i="1"/>
  <c r="AB28" i="1"/>
  <c r="Z28" i="1"/>
  <c r="X28" i="1"/>
  <c r="V28" i="1"/>
  <c r="T28" i="1"/>
  <c r="R28" i="1"/>
  <c r="O28" i="1"/>
  <c r="P28" i="1" s="1"/>
  <c r="N28" i="1"/>
  <c r="L28" i="1"/>
  <c r="J28" i="1"/>
  <c r="H28" i="1"/>
  <c r="F28" i="1"/>
  <c r="AC27" i="1"/>
  <c r="AB27" i="1"/>
  <c r="Z27" i="1"/>
  <c r="X27" i="1"/>
  <c r="V27" i="1"/>
  <c r="T27" i="1"/>
  <c r="R27" i="1"/>
  <c r="P27" i="1"/>
  <c r="N27" i="1"/>
  <c r="L27" i="1"/>
  <c r="J27" i="1"/>
  <c r="H27" i="1"/>
  <c r="F27" i="1"/>
  <c r="AB25" i="1"/>
  <c r="Z25" i="1"/>
  <c r="X25" i="1"/>
  <c r="V25" i="1"/>
  <c r="T25" i="1"/>
  <c r="R25" i="1"/>
  <c r="P25" i="1"/>
  <c r="N25" i="1"/>
  <c r="L25" i="1"/>
  <c r="J25" i="1"/>
  <c r="H25" i="1"/>
  <c r="F25" i="1"/>
  <c r="Z24" i="1"/>
  <c r="X24" i="1"/>
  <c r="V24" i="1"/>
  <c r="T24" i="1"/>
  <c r="R24" i="1"/>
  <c r="P24" i="1"/>
  <c r="N24" i="1"/>
  <c r="L24" i="1"/>
  <c r="J24" i="1"/>
  <c r="H24" i="1"/>
  <c r="F24" i="1"/>
  <c r="AC23" i="1"/>
  <c r="AB23" i="1"/>
  <c r="Z23" i="1"/>
  <c r="X23" i="1"/>
  <c r="V23" i="1"/>
  <c r="T23" i="1"/>
  <c r="R23" i="1"/>
  <c r="P23" i="1"/>
  <c r="N23" i="1"/>
  <c r="L23" i="1"/>
  <c r="J23" i="1"/>
  <c r="H23" i="1"/>
  <c r="F23" i="1"/>
  <c r="AC22" i="1"/>
  <c r="AB22" i="1"/>
  <c r="Z22" i="1"/>
  <c r="X22" i="1"/>
  <c r="V22" i="1"/>
  <c r="T22" i="1"/>
  <c r="R22" i="1"/>
  <c r="P22" i="1"/>
  <c r="N22" i="1"/>
  <c r="L22" i="1"/>
  <c r="J22" i="1"/>
  <c r="H22" i="1"/>
  <c r="F22" i="1"/>
  <c r="AC21" i="1"/>
  <c r="AB21" i="1"/>
  <c r="Z21" i="1"/>
  <c r="X21" i="1"/>
  <c r="V21" i="1"/>
  <c r="T21" i="1"/>
  <c r="R21" i="1"/>
  <c r="P21" i="1"/>
  <c r="N21" i="1"/>
  <c r="L21" i="1"/>
  <c r="J21" i="1"/>
  <c r="H21" i="1"/>
  <c r="F21" i="1"/>
  <c r="AC20" i="1"/>
  <c r="AB20" i="1"/>
  <c r="Z20" i="1"/>
  <c r="X20" i="1"/>
  <c r="V20" i="1"/>
  <c r="T20" i="1"/>
  <c r="R20" i="1"/>
  <c r="P20" i="1"/>
  <c r="N20" i="1"/>
  <c r="L20" i="1"/>
  <c r="J20" i="1"/>
  <c r="H20" i="1"/>
  <c r="F20" i="1"/>
  <c r="AC19" i="1"/>
  <c r="AB19" i="1"/>
  <c r="Z19" i="1"/>
  <c r="X19" i="1"/>
  <c r="V19" i="1"/>
  <c r="T19" i="1"/>
  <c r="R19" i="1"/>
  <c r="P19" i="1"/>
  <c r="N19" i="1"/>
  <c r="L19" i="1"/>
  <c r="J19" i="1"/>
  <c r="H19" i="1"/>
  <c r="F19" i="1"/>
  <c r="AC18" i="1"/>
  <c r="AB18" i="1"/>
  <c r="Z18" i="1"/>
  <c r="X18" i="1"/>
  <c r="V18" i="1"/>
  <c r="T18" i="1"/>
  <c r="R18" i="1"/>
  <c r="P18" i="1"/>
  <c r="N18" i="1"/>
  <c r="L18" i="1"/>
  <c r="J18" i="1"/>
  <c r="H18" i="1"/>
  <c r="F18" i="1"/>
  <c r="AC17" i="1"/>
  <c r="AB17" i="1"/>
  <c r="Z17" i="1"/>
  <c r="X17" i="1"/>
  <c r="V17" i="1"/>
  <c r="T17" i="1"/>
  <c r="R17" i="1"/>
  <c r="P17" i="1"/>
  <c r="N17" i="1"/>
  <c r="L17" i="1"/>
  <c r="J17" i="1"/>
  <c r="H17" i="1"/>
  <c r="F17" i="1"/>
  <c r="AC16" i="1"/>
  <c r="AB16" i="1"/>
  <c r="Z16" i="1"/>
  <c r="X16" i="1"/>
  <c r="V16" i="1"/>
  <c r="T16" i="1"/>
  <c r="R16" i="1"/>
  <c r="P16" i="1"/>
  <c r="N16" i="1"/>
  <c r="L16" i="1"/>
  <c r="J16" i="1"/>
  <c r="H16" i="1"/>
  <c r="F16" i="1"/>
  <c r="AA15" i="1"/>
  <c r="AA24" i="1" s="1"/>
  <c r="AB24" i="1" s="1"/>
  <c r="Z15" i="1"/>
  <c r="X15" i="1"/>
  <c r="V15" i="1"/>
  <c r="T15" i="1"/>
  <c r="R15" i="1"/>
  <c r="P15" i="1"/>
  <c r="N15" i="1"/>
  <c r="L15" i="1"/>
  <c r="J15" i="1"/>
  <c r="H15" i="1"/>
  <c r="F15" i="1"/>
  <c r="AC14" i="1"/>
  <c r="AB14" i="1"/>
  <c r="Z14" i="1"/>
  <c r="X14" i="1"/>
  <c r="V14" i="1"/>
  <c r="T14" i="1"/>
  <c r="R14" i="1"/>
  <c r="P14" i="1"/>
  <c r="N14" i="1"/>
  <c r="L14" i="1"/>
  <c r="J14" i="1"/>
  <c r="H14" i="1"/>
  <c r="F14" i="1"/>
  <c r="AC13" i="1"/>
  <c r="AB13" i="1"/>
  <c r="Z13" i="1"/>
  <c r="X13" i="1"/>
  <c r="V13" i="1"/>
  <c r="T13" i="1"/>
  <c r="R13" i="1"/>
  <c r="P13" i="1"/>
  <c r="N13" i="1"/>
  <c r="L13" i="1"/>
  <c r="J13" i="1"/>
  <c r="H13" i="1"/>
  <c r="F13" i="1"/>
  <c r="AC12" i="1"/>
  <c r="AB12" i="1"/>
  <c r="Z12" i="1"/>
  <c r="X12" i="1"/>
  <c r="V12" i="1"/>
  <c r="T12" i="1"/>
  <c r="R12" i="1"/>
  <c r="P12" i="1"/>
  <c r="N12" i="1"/>
  <c r="L12" i="1"/>
  <c r="J12" i="1"/>
  <c r="H12" i="1"/>
  <c r="F12" i="1"/>
  <c r="AC11" i="1"/>
  <c r="AB11" i="1"/>
  <c r="Z11" i="1"/>
  <c r="X11" i="1"/>
  <c r="V11" i="1"/>
  <c r="T11" i="1"/>
  <c r="R11" i="1"/>
  <c r="P11" i="1"/>
  <c r="N11" i="1"/>
  <c r="L11" i="1"/>
  <c r="J11" i="1"/>
  <c r="H11" i="1"/>
  <c r="F11" i="1"/>
  <c r="AC10" i="1"/>
  <c r="AB10" i="1"/>
  <c r="Z10" i="1"/>
  <c r="X10" i="1"/>
  <c r="V10" i="1"/>
  <c r="T10" i="1"/>
  <c r="R10" i="1"/>
  <c r="P10" i="1"/>
  <c r="N10" i="1"/>
  <c r="L10" i="1"/>
  <c r="J10" i="1"/>
  <c r="H10" i="1"/>
  <c r="F10" i="1"/>
  <c r="AC9" i="1"/>
  <c r="AB9" i="1"/>
  <c r="Z9" i="1"/>
  <c r="X9" i="1"/>
  <c r="V9" i="1"/>
  <c r="T9" i="1"/>
  <c r="R9" i="1"/>
  <c r="P9" i="1"/>
  <c r="N9" i="1"/>
  <c r="L9" i="1"/>
  <c r="J9" i="1"/>
  <c r="H9" i="1"/>
  <c r="F9" i="1"/>
  <c r="AC8" i="1"/>
  <c r="AB8" i="1"/>
  <c r="Z8" i="1"/>
  <c r="X8" i="1"/>
  <c r="V8" i="1"/>
  <c r="T8" i="1"/>
  <c r="R8" i="1"/>
  <c r="P8" i="1"/>
  <c r="N8" i="1"/>
  <c r="L8" i="1"/>
  <c r="J8" i="1"/>
  <c r="H8" i="1"/>
  <c r="F8" i="1"/>
  <c r="AC7" i="1"/>
  <c r="AB7" i="1"/>
  <c r="Z7" i="1"/>
  <c r="X7" i="1"/>
  <c r="V7" i="1"/>
  <c r="T7" i="1"/>
  <c r="R7" i="1"/>
  <c r="P7" i="1"/>
  <c r="N7" i="1"/>
  <c r="L7" i="1"/>
  <c r="J7" i="1"/>
  <c r="H7" i="1"/>
  <c r="F7" i="1"/>
  <c r="AC6" i="1"/>
  <c r="AB6" i="1"/>
  <c r="Z6" i="1"/>
  <c r="X6" i="1"/>
  <c r="V6" i="1"/>
  <c r="T6" i="1"/>
  <c r="R6" i="1"/>
  <c r="P6" i="1"/>
  <c r="N6" i="1"/>
  <c r="L6" i="1"/>
  <c r="J6" i="1"/>
  <c r="H6" i="1"/>
  <c r="F6" i="1"/>
  <c r="L73" i="1" l="1"/>
  <c r="P46" i="1"/>
  <c r="H73" i="1"/>
  <c r="F74" i="1"/>
  <c r="L74" i="1"/>
  <c r="F37" i="1"/>
  <c r="L37" i="1"/>
  <c r="F46" i="1"/>
  <c r="L46" i="1"/>
  <c r="F60" i="1"/>
  <c r="L60" i="1"/>
  <c r="J59" i="1"/>
  <c r="P59" i="1"/>
  <c r="H69" i="1"/>
  <c r="N69" i="1"/>
  <c r="N73" i="1"/>
  <c r="AC76" i="1"/>
  <c r="AD65" i="1" s="1"/>
  <c r="J60" i="1"/>
  <c r="P60" i="1"/>
  <c r="AD63" i="1"/>
  <c r="J74" i="1"/>
  <c r="P74" i="1"/>
  <c r="H74" i="1"/>
  <c r="N74" i="1"/>
  <c r="AD67" i="1"/>
  <c r="AD51" i="1"/>
  <c r="AD42" i="1"/>
  <c r="AD33" i="1"/>
  <c r="AD71" i="1"/>
  <c r="AC15" i="1"/>
  <c r="AB15" i="1"/>
  <c r="AD39" i="1" l="1"/>
  <c r="AD54" i="1"/>
  <c r="AD70" i="1"/>
  <c r="AD72" i="1"/>
  <c r="AD73" i="1" s="1"/>
  <c r="AD56" i="1"/>
  <c r="AD41" i="1"/>
  <c r="AD55" i="1"/>
  <c r="AD40" i="1"/>
  <c r="AD36" i="1"/>
  <c r="AD48" i="1"/>
  <c r="AD64" i="1"/>
  <c r="AD76" i="1"/>
  <c r="AD66" i="1"/>
  <c r="AD53" i="1"/>
  <c r="AD38" i="1"/>
  <c r="AD35" i="1"/>
  <c r="AD52" i="1"/>
  <c r="AD34" i="1"/>
  <c r="AD68" i="1"/>
  <c r="AD49" i="1"/>
  <c r="AD47" i="1"/>
  <c r="AD44" i="1"/>
  <c r="AD32" i="1"/>
  <c r="AD58" i="1"/>
  <c r="AD43" i="1"/>
  <c r="AC24" i="1"/>
  <c r="AD37" i="1" l="1"/>
  <c r="AD69" i="1"/>
  <c r="AD74" i="1" s="1"/>
  <c r="AD46" i="1"/>
  <c r="AC25" i="1"/>
  <c r="AC28" i="1" l="1"/>
  <c r="AD25" i="1"/>
  <c r="AD21" i="1"/>
  <c r="AD18" i="1"/>
  <c r="AD14" i="1"/>
  <c r="AD11" i="1"/>
  <c r="AD8" i="1"/>
  <c r="AD12" i="1"/>
  <c r="AD9" i="1"/>
  <c r="AD6" i="1"/>
  <c r="AD13" i="1"/>
  <c r="AD27" i="1"/>
  <c r="AD16" i="1"/>
  <c r="AD22" i="1"/>
  <c r="AD7" i="1"/>
  <c r="AD17" i="1"/>
  <c r="AD23" i="1"/>
  <c r="AD19" i="1"/>
  <c r="AD10" i="1"/>
  <c r="AD20" i="1"/>
  <c r="AD15" i="1"/>
  <c r="AD24" i="1"/>
  <c r="AC77" i="1" l="1"/>
  <c r="AD28" i="1"/>
  <c r="AD50" i="1" l="1"/>
  <c r="AD59" i="1" s="1"/>
  <c r="AD60" i="1" s="1"/>
  <c r="AD45" i="1"/>
</calcChain>
</file>

<file path=xl/comments1.xml><?xml version="1.0" encoding="utf-8"?>
<comments xmlns="http://schemas.openxmlformats.org/spreadsheetml/2006/main">
  <authors>
    <author>USUARIO</author>
  </authors>
  <commentList>
    <comment ref="AC15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MOV REGISTRADO DESPUES DEL CIERRE CON LA POLIZA NO. 3427 DEL 31/12/14 </t>
        </r>
      </text>
    </comment>
  </commentList>
</comments>
</file>

<file path=xl/sharedStrings.xml><?xml version="1.0" encoding="utf-8"?>
<sst xmlns="http://schemas.openxmlformats.org/spreadsheetml/2006/main" count="99" uniqueCount="81">
  <si>
    <t>UNIVERSIDAD AUTÓNOMA DE CHIHUAHUA</t>
  </si>
  <si>
    <t>ESTADO DE INGRESOS Y EGRESOS ACUMULADO POR FONDOS</t>
  </si>
  <si>
    <t>CONCEPTO</t>
  </si>
  <si>
    <t>ENERO</t>
  </si>
  <si>
    <t>%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</si>
  <si>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</si>
  <si>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</si>
  <si>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</si>
  <si>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</si>
  <si>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</si>
  <si>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</si>
  <si>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</si>
  <si>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</si>
  <si>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</si>
  <si>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</si>
  <si>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</si>
  <si>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</si>
  <si>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I  N  G  R  E  S  O  S:</t>
  </si>
  <si>
    <t>Subsidio Federal</t>
  </si>
  <si>
    <t>Subsidio Estatal</t>
  </si>
  <si>
    <t xml:space="preserve">Subsidio Estatal Extraordinario </t>
  </si>
  <si>
    <t>SUMA SUBSIDIOS</t>
  </si>
  <si>
    <t>Recursos PIFI</t>
  </si>
  <si>
    <t>Recursos Promep</t>
  </si>
  <si>
    <t>Recursos Construcción Campus II</t>
  </si>
  <si>
    <t>Recursos Convenios</t>
  </si>
  <si>
    <t>SUMA OTROS APOYOS FED.</t>
  </si>
  <si>
    <t>Insc., Coleg. y Exámenes Posgrado</t>
  </si>
  <si>
    <t>Insc., Coleg. y Exámenes Licenciatura</t>
  </si>
  <si>
    <t>Servicios Académicos y Profesionales</t>
  </si>
  <si>
    <t>Incorporaciones</t>
  </si>
  <si>
    <t>Donativos</t>
  </si>
  <si>
    <t>Impuesto Universitario Municipal</t>
  </si>
  <si>
    <t>Rendimientos Financieros</t>
  </si>
  <si>
    <t>Venta de Productos</t>
  </si>
  <si>
    <t>Otros Ingresos</t>
  </si>
  <si>
    <t>SUMA INGRESOS PROPIOS</t>
  </si>
  <si>
    <t>T O T A L    I N G R E S O S</t>
  </si>
  <si>
    <t>BECAS Y CONDONACIONES</t>
  </si>
  <si>
    <t>I N G R E S O S   N E T O S</t>
  </si>
  <si>
    <t>E  G  R  E  S  O  S:</t>
  </si>
  <si>
    <t>FONDO GENÉRICO</t>
  </si>
  <si>
    <t>Servicios Personales</t>
  </si>
  <si>
    <t>Servicios Generales</t>
  </si>
  <si>
    <t>Materiales de Consumo</t>
  </si>
  <si>
    <t>Mantenimiento y Conservación</t>
  </si>
  <si>
    <t>Apoyos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</si>
  <si>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</si>
  <si>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</si>
  <si>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</si>
  <si>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</si>
  <si>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</si>
  <si>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</si>
  <si>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</si>
  <si>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</si>
  <si>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</si>
  <si>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</si>
  <si>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SUMAN GASTOS Y COSTOS</t>
  </si>
  <si>
    <t>Obras de Arte</t>
  </si>
  <si>
    <t>Acervo Bibliográfico</t>
  </si>
  <si>
    <t>Terrenos y predios</t>
  </si>
  <si>
    <t>Edificios y Construcciones</t>
  </si>
  <si>
    <t>Maquinaria</t>
  </si>
  <si>
    <t>Mobiliario y Equipo Oficina</t>
  </si>
  <si>
    <t>Mobiliario y Equipo Académico</t>
  </si>
  <si>
    <t>Equipo de Transporte</t>
  </si>
  <si>
    <t>Equipo de Cómputo</t>
  </si>
  <si>
    <t>Pié de Cría</t>
  </si>
  <si>
    <t>Otras Inversiones</t>
  </si>
  <si>
    <t>SUMA INVERSIONES</t>
  </si>
  <si>
    <t>TOTAL EGRESOS FONDO GENÉRICO</t>
  </si>
  <si>
    <t>FONDOS ESPECÍFICOS</t>
  </si>
  <si>
    <t>Becas</t>
  </si>
  <si>
    <t>SUMAN GASTOS DE OPERACIÓN</t>
  </si>
  <si>
    <t>Mobiliario y Equipo</t>
  </si>
  <si>
    <t>Otros</t>
  </si>
  <si>
    <t>SUMAN INVERSIONES</t>
  </si>
  <si>
    <t>TOTAL EGRESOS FONDO ESPECÍFICO</t>
  </si>
  <si>
    <t>TOTAL EGRESOS</t>
  </si>
  <si>
    <t>REMANENTE  (DEFICIT)</t>
  </si>
  <si>
    <t xml:space="preserve"> AL 31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</si>
</sst>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-[$$-80A]* #,##0_-;\-[$$-80A]* #,##0_-;_-[$$-80A]* &quot;-&quot;??_-;_-@_-"/>
    <numFmt numFmtId="168" formatCode="_(&quot;N$&quot;* #,##0.00_);_(&quot;N$&quot;* \(#,##0.00\);_(&quot;N$&quot;* &quot;-&quot;??_);_(@_)"/>
    <numFmt numFmtId="169" formatCode="_(&quot;$&quot;* #,##0_);_(&quot;$&quot;* \(#,##0\);_(&quot;$&quot;* &quot;-&quot;??_);_(@_)"/>
    <numFmt numFmtId="170" formatCode="_-* #,##0_-;\-* #,##0_-;_-* &quot;-&quot;??_-;_-@_-"/>
    <numFmt numFmtId="171" formatCode="_(* #,##0.0_);_(* \(#,##0.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16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165" fontId="2" fillId="15" borderId="13" xfId="1" applyNumberFormat="1" applyFont="1" applyFill="1" applyBorder="1" applyAlignment="1">
      <alignment horizontal="center"/>
    </xf>
    <xf numFmtId="166" fontId="3" fillId="15" borderId="11" xfId="0" applyNumberFormat="1" applyFont="1" applyFill="1" applyBorder="1" applyAlignment="1">
      <alignment horizontal="center"/>
    </xf>
    <xf numFmtId="166" fontId="3" fillId="15" borderId="13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6" fontId="3" fillId="0" borderId="0" xfId="0" applyNumberFormat="1" applyFont="1" applyBorder="1"/>
    <xf numFmtId="165" fontId="2" fillId="0" borderId="14" xfId="1" applyNumberFormat="1" applyFont="1" applyBorder="1"/>
    <xf numFmtId="166" fontId="3" fillId="0" borderId="15" xfId="0" applyNumberFormat="1" applyFont="1" applyBorder="1"/>
    <xf numFmtId="165" fontId="3" fillId="0" borderId="15" xfId="1" applyNumberFormat="1" applyFont="1" applyBorder="1"/>
    <xf numFmtId="166" fontId="3" fillId="0" borderId="6" xfId="0" applyNumberFormat="1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167" fontId="3" fillId="0" borderId="14" xfId="1" applyNumberFormat="1" applyFont="1" applyFill="1" applyBorder="1"/>
    <xf numFmtId="166" fontId="3" fillId="0" borderId="16" xfId="0" applyNumberFormat="1" applyFont="1" applyBorder="1"/>
    <xf numFmtId="165" fontId="3" fillId="0" borderId="0" xfId="1" applyNumberFormat="1" applyFont="1"/>
    <xf numFmtId="165" fontId="3" fillId="0" borderId="14" xfId="1" applyNumberFormat="1" applyFont="1" applyFill="1" applyBorder="1"/>
    <xf numFmtId="165" fontId="3" fillId="0" borderId="17" xfId="1" applyNumberFormat="1" applyFont="1" applyFill="1" applyBorder="1"/>
    <xf numFmtId="166" fontId="3" fillId="0" borderId="18" xfId="0" applyNumberFormat="1" applyFont="1" applyBorder="1"/>
    <xf numFmtId="0" fontId="2" fillId="0" borderId="0" xfId="0" applyFont="1" applyBorder="1"/>
    <xf numFmtId="165" fontId="6" fillId="0" borderId="17" xfId="1" applyNumberFormat="1" applyFont="1" applyFill="1" applyBorder="1"/>
    <xf numFmtId="166" fontId="7" fillId="16" borderId="18" xfId="0" applyNumberFormat="1" applyFont="1" applyFill="1" applyBorder="1"/>
    <xf numFmtId="166" fontId="7" fillId="16" borderId="19" xfId="0" applyNumberFormat="1" applyFont="1" applyFill="1" applyBorder="1"/>
    <xf numFmtId="167" fontId="2" fillId="0" borderId="20" xfId="1" applyNumberFormat="1" applyFont="1" applyFill="1" applyBorder="1"/>
    <xf numFmtId="166" fontId="3" fillId="0" borderId="20" xfId="0" applyNumberFormat="1" applyFont="1" applyBorder="1"/>
    <xf numFmtId="165" fontId="6" fillId="0" borderId="18" xfId="1" applyNumberFormat="1" applyFont="1" applyFill="1" applyBorder="1"/>
    <xf numFmtId="166" fontId="3" fillId="0" borderId="21" xfId="0" applyNumberFormat="1" applyFont="1" applyBorder="1"/>
    <xf numFmtId="165" fontId="3" fillId="0" borderId="6" xfId="0" applyNumberFormat="1" applyFont="1" applyBorder="1"/>
    <xf numFmtId="165" fontId="3" fillId="0" borderId="14" xfId="1" applyNumberFormat="1" applyFont="1" applyBorder="1"/>
    <xf numFmtId="167" fontId="2" fillId="0" borderId="22" xfId="1" applyNumberFormat="1" applyFont="1" applyFill="1" applyBorder="1"/>
    <xf numFmtId="165" fontId="2" fillId="15" borderId="23" xfId="1" applyNumberFormat="1" applyFont="1" applyFill="1" applyBorder="1"/>
    <xf numFmtId="1" fontId="6" fillId="15" borderId="24" xfId="0" applyNumberFormat="1" applyFont="1" applyFill="1" applyBorder="1"/>
    <xf numFmtId="165" fontId="2" fillId="15" borderId="24" xfId="1" applyNumberFormat="1" applyFont="1" applyFill="1" applyBorder="1"/>
    <xf numFmtId="165" fontId="2" fillId="15" borderId="25" xfId="1" applyNumberFormat="1" applyFont="1" applyFill="1" applyBorder="1"/>
    <xf numFmtId="167" fontId="3" fillId="0" borderId="5" xfId="1" applyNumberFormat="1" applyFont="1" applyFill="1" applyBorder="1"/>
    <xf numFmtId="166" fontId="3" fillId="0" borderId="26" xfId="0" applyNumberFormat="1" applyFont="1" applyBorder="1"/>
    <xf numFmtId="165" fontId="3" fillId="0" borderId="6" xfId="1" applyNumberFormat="1" applyFont="1" applyBorder="1"/>
    <xf numFmtId="166" fontId="3" fillId="0" borderId="27" xfId="0" applyNumberFormat="1" applyFont="1" applyBorder="1"/>
    <xf numFmtId="165" fontId="3" fillId="0" borderId="17" xfId="1" applyNumberFormat="1" applyFont="1" applyBorder="1"/>
    <xf numFmtId="165" fontId="6" fillId="15" borderId="28" xfId="1" applyNumberFormat="1" applyFont="1" applyFill="1" applyBorder="1"/>
    <xf numFmtId="3" fontId="3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9" fillId="0" borderId="0" xfId="0" applyFont="1" applyBorder="1"/>
    <xf numFmtId="169" fontId="3" fillId="0" borderId="14" xfId="2" applyNumberFormat="1" applyFont="1" applyFill="1" applyBorder="1"/>
    <xf numFmtId="166" fontId="3" fillId="0" borderId="18" xfId="1" applyNumberFormat="1" applyFont="1" applyBorder="1"/>
    <xf numFmtId="165" fontId="6" fillId="0" borderId="23" xfId="1" applyNumberFormat="1" applyFont="1" applyFill="1" applyBorder="1"/>
    <xf numFmtId="166" fontId="7" fillId="16" borderId="24" xfId="1" applyNumberFormat="1" applyFont="1" applyFill="1" applyBorder="1"/>
    <xf numFmtId="165" fontId="6" fillId="16" borderId="25" xfId="1" applyNumberFormat="1" applyFont="1" applyFill="1" applyBorder="1"/>
    <xf numFmtId="165" fontId="6" fillId="0" borderId="24" xfId="1" applyNumberFormat="1" applyFont="1" applyFill="1" applyBorder="1"/>
    <xf numFmtId="165" fontId="6" fillId="16" borderId="20" xfId="1" applyNumberFormat="1" applyFont="1" applyFill="1" applyBorder="1"/>
    <xf numFmtId="166" fontId="7" fillId="16" borderId="29" xfId="0" applyNumberFormat="1" applyFont="1" applyFill="1" applyBorder="1"/>
    <xf numFmtId="43" fontId="3" fillId="0" borderId="14" xfId="1" applyNumberFormat="1" applyFont="1" applyFill="1" applyBorder="1"/>
    <xf numFmtId="170" fontId="3" fillId="0" borderId="14" xfId="1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165" fontId="6" fillId="0" borderId="29" xfId="1" applyNumberFormat="1" applyFont="1" applyFill="1" applyBorder="1"/>
    <xf numFmtId="166" fontId="6" fillId="16" borderId="30" xfId="0" applyNumberFormat="1" applyFont="1" applyFill="1" applyBorder="1"/>
    <xf numFmtId="165" fontId="6" fillId="16" borderId="31" xfId="1" applyNumberFormat="1" applyFont="1" applyFill="1" applyBorder="1"/>
    <xf numFmtId="165" fontId="6" fillId="0" borderId="30" xfId="1" applyNumberFormat="1" applyFont="1" applyFill="1" applyBorder="1"/>
    <xf numFmtId="165" fontId="6" fillId="0" borderId="32" xfId="1" applyNumberFormat="1" applyFont="1" applyFill="1" applyBorder="1"/>
    <xf numFmtId="166" fontId="6" fillId="16" borderId="33" xfId="0" applyNumberFormat="1" applyFont="1" applyFill="1" applyBorder="1"/>
    <xf numFmtId="166" fontId="6" fillId="16" borderId="34" xfId="0" applyNumberFormat="1" applyFont="1" applyFill="1" applyBorder="1"/>
    <xf numFmtId="165" fontId="6" fillId="16" borderId="22" xfId="1" applyNumberFormat="1" applyFont="1" applyFill="1" applyBorder="1"/>
    <xf numFmtId="165" fontId="6" fillId="0" borderId="33" xfId="1" applyNumberFormat="1" applyFont="1" applyFill="1" applyBorder="1"/>
    <xf numFmtId="166" fontId="6" fillId="16" borderId="29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165" fontId="6" fillId="0" borderId="15" xfId="1" applyNumberFormat="1" applyFont="1" applyFill="1" applyBorder="1"/>
    <xf numFmtId="166" fontId="6" fillId="16" borderId="4" xfId="0" applyNumberFormat="1" applyFont="1" applyFill="1" applyBorder="1"/>
    <xf numFmtId="166" fontId="6" fillId="16" borderId="3" xfId="0" applyNumberFormat="1" applyFont="1" applyFill="1" applyBorder="1"/>
    <xf numFmtId="165" fontId="6" fillId="16" borderId="15" xfId="1" applyNumberFormat="1" applyFont="1" applyFill="1" applyBorder="1"/>
    <xf numFmtId="0" fontId="9" fillId="16" borderId="0" xfId="0" applyFont="1" applyFill="1" applyBorder="1"/>
    <xf numFmtId="165" fontId="6" fillId="0" borderId="14" xfId="1" applyNumberFormat="1" applyFont="1" applyFill="1" applyBorder="1"/>
    <xf numFmtId="166" fontId="6" fillId="16" borderId="6" xfId="0" applyNumberFormat="1" applyFont="1" applyFill="1" applyBorder="1"/>
    <xf numFmtId="166" fontId="6" fillId="16" borderId="0" xfId="0" applyNumberFormat="1" applyFont="1" applyFill="1" applyBorder="1"/>
    <xf numFmtId="165" fontId="6" fillId="16" borderId="14" xfId="1" applyNumberFormat="1" applyFont="1" applyFill="1" applyBorder="1"/>
    <xf numFmtId="0" fontId="3" fillId="16" borderId="5" xfId="0" applyFont="1" applyFill="1" applyBorder="1"/>
    <xf numFmtId="0" fontId="3" fillId="16" borderId="0" xfId="0" applyFont="1" applyFill="1" applyBorder="1"/>
    <xf numFmtId="165" fontId="7" fillId="0" borderId="14" xfId="1" applyNumberFormat="1" applyFont="1" applyFill="1" applyBorder="1"/>
    <xf numFmtId="0" fontId="2" fillId="16" borderId="0" xfId="0" applyFont="1" applyFill="1" applyBorder="1"/>
    <xf numFmtId="0" fontId="2" fillId="16" borderId="5" xfId="0" applyFont="1" applyFill="1" applyBorder="1"/>
    <xf numFmtId="171" fontId="6" fillId="16" borderId="18" xfId="1" applyNumberFormat="1" applyFont="1" applyFill="1" applyBorder="1"/>
    <xf numFmtId="171" fontId="6" fillId="16" borderId="19" xfId="1" applyNumberFormat="1" applyFont="1" applyFill="1" applyBorder="1"/>
    <xf numFmtId="165" fontId="7" fillId="16" borderId="6" xfId="1" applyNumberFormat="1" applyFont="1" applyFill="1" applyBorder="1"/>
    <xf numFmtId="165" fontId="6" fillId="0" borderId="29" xfId="1" applyNumberFormat="1" applyFont="1" applyBorder="1"/>
    <xf numFmtId="171" fontId="6" fillId="0" borderId="18" xfId="1" applyNumberFormat="1" applyFont="1" applyBorder="1"/>
    <xf numFmtId="165" fontId="2" fillId="0" borderId="35" xfId="1" applyNumberFormat="1" applyFont="1" applyBorder="1"/>
    <xf numFmtId="165" fontId="6" fillId="0" borderId="30" xfId="1" applyNumberFormat="1" applyFont="1" applyBorder="1"/>
    <xf numFmtId="171" fontId="6" fillId="0" borderId="6" xfId="1" applyNumberFormat="1" applyFont="1" applyBorder="1"/>
    <xf numFmtId="165" fontId="6" fillId="0" borderId="14" xfId="1" applyNumberFormat="1" applyFont="1" applyBorder="1"/>
    <xf numFmtId="165" fontId="6" fillId="0" borderId="6" xfId="1" applyNumberFormat="1" applyFont="1" applyBorder="1"/>
    <xf numFmtId="165" fontId="2" fillId="15" borderId="13" xfId="1" applyNumberFormat="1" applyFont="1" applyFill="1" applyBorder="1"/>
    <xf numFmtId="165" fontId="2" fillId="15" borderId="12" xfId="1" applyNumberFormat="1" applyFont="1" applyFill="1" applyBorder="1"/>
    <xf numFmtId="165" fontId="2" fillId="15" borderId="11" xfId="1" applyNumberFormat="1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3" fillId="0" borderId="8" xfId="0" applyFont="1" applyFill="1" applyBorder="1"/>
    <xf numFmtId="165" fontId="6" fillId="16" borderId="13" xfId="1" applyNumberFormat="1" applyFont="1" applyFill="1" applyBorder="1"/>
    <xf numFmtId="165" fontId="6" fillId="16" borderId="12" xfId="1" applyNumberFormat="1" applyFont="1" applyFill="1" applyBorder="1"/>
    <xf numFmtId="166" fontId="2" fillId="0" borderId="11" xfId="0" applyNumberFormat="1" applyFont="1" applyBorder="1"/>
    <xf numFmtId="165" fontId="2" fillId="0" borderId="27" xfId="1" applyNumberFormat="1" applyFont="1" applyFill="1" applyBorder="1"/>
    <xf numFmtId="166" fontId="2" fillId="0" borderId="8" xfId="0" applyNumberFormat="1" applyFont="1" applyBorder="1"/>
    <xf numFmtId="165" fontId="2" fillId="0" borderId="0" xfId="1" applyNumberFormat="1" applyFont="1" applyBorder="1"/>
    <xf numFmtId="169" fontId="2" fillId="0" borderId="0" xfId="2" applyNumberFormat="1" applyFont="1" applyBorder="1"/>
    <xf numFmtId="166" fontId="6" fillId="0" borderId="0" xfId="0" applyNumberFormat="1" applyFont="1" applyBorder="1"/>
    <xf numFmtId="0" fontId="3" fillId="0" borderId="0" xfId="0" applyFont="1" applyFill="1" applyBorder="1"/>
    <xf numFmtId="166" fontId="3" fillId="0" borderId="0" xfId="0" applyNumberFormat="1" applyFont="1"/>
    <xf numFmtId="166" fontId="3" fillId="0" borderId="0" xfId="0" applyNumberFormat="1" applyFont="1" applyFill="1" applyBorder="1"/>
    <xf numFmtId="165" fontId="3" fillId="0" borderId="0" xfId="1" applyNumberFormat="1" applyFont="1" applyFill="1" applyBorder="1"/>
    <xf numFmtId="165" fontId="3" fillId="0" borderId="0" xfId="0" applyNumberFormat="1" applyFont="1" applyFill="1" applyBorder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15" borderId="10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0" fontId="2" fillId="15" borderId="1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41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Hipervínculo 2" xfId="16"/>
    <cellStyle name="Millares" xfId="1" builtinId="3"/>
    <cellStyle name="Millares 2" xfId="17"/>
    <cellStyle name="Millares 2 2" xfId="18"/>
    <cellStyle name="Millares 2 2 2" xfId="19"/>
    <cellStyle name="Millares 2 3" xfId="20"/>
    <cellStyle name="Millares 3" xfId="21"/>
    <cellStyle name="Millares 4" xfId="22"/>
    <cellStyle name="Millares 4 2" xfId="23"/>
    <cellStyle name="Millares 4 2 2" xfId="24"/>
    <cellStyle name="Millares 5" xfId="25"/>
    <cellStyle name="Millares 6" xfId="26"/>
    <cellStyle name="Moneda 2" xfId="2"/>
    <cellStyle name="Moneda 3" xfId="27"/>
    <cellStyle name="Moneda 4" xfId="28"/>
    <cellStyle name="Normal" xfId="0" builtinId="0"/>
    <cellStyle name="Normal 2" xfId="29"/>
    <cellStyle name="Normal 2 2" xfId="30"/>
    <cellStyle name="Normal 3" xfId="31"/>
    <cellStyle name="Normal 4" xfId="32"/>
    <cellStyle name="Normal 5" xfId="33"/>
    <cellStyle name="Normal 6" xfId="34"/>
    <cellStyle name="Normal 6 2" xfId="3"/>
    <cellStyle name="Normal 6 2 2" xfId="35"/>
    <cellStyle name="Normal 7" xfId="36"/>
    <cellStyle name="Normal 7 2" xfId="37"/>
    <cellStyle name="Normal 8" xfId="38"/>
    <cellStyle name="Notas 2" xfId="39"/>
    <cellStyle name="Porcentaje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E81"/>
  <sheetViews>
    <sheetView tabSelected="1" zoomScale="120" zoomScaleNormal="120" workbookViewId="0">
      <pane xSplit="4" ySplit="4" topLeftCell="E5" activePane="bottomRight" state="frozen"/>
      <selection activeCell="G29" sqref="G29"/>
      <selection pane="topRight" activeCell="G29" sqref="G29"/>
      <selection pane="bottomLeft" activeCell="G29" sqref="G29"/>
      <selection pane="bottomRight" activeCell="L74" sqref="L74"/>
    </sheetView>
  </sheetViews>
  <sheetFormatPr baseColWidth="10" defaultRowHeight="15" x14ac:dyDescent="0.25"/>
  <cols>
    <col min="1" max="1" width="1.7109375" style="1" customWidth="1"/>
    <col min="2" max="2" width="1.85546875" style="1" customWidth="1"/>
    <col min="3" max="3" width="2" style="1" customWidth="1"/>
    <col min="4" max="4" width="27.42578125" style="1" customWidth="1"/>
    <col min="5" max="5" width="14.28515625" style="1" customWidth="1"/>
    <col min="6" max="6" width="6.28515625" style="1" bestFit="1" customWidth="1"/>
    <col min="7" max="7" width="14" style="1" bestFit="1" customWidth="1"/>
    <col min="8" max="8" width="5.7109375" style="1" bestFit="1" customWidth="1"/>
    <col min="9" max="9" width="13.42578125" style="1" bestFit="1" customWidth="1"/>
    <col min="10" max="10" width="5.7109375" style="1" bestFit="1" customWidth="1"/>
    <col min="11" max="11" width="14" style="1" bestFit="1" customWidth="1"/>
    <col min="12" max="12" width="7.140625" style="1" customWidth="1"/>
    <col min="13" max="13" width="14.42578125" style="16" customWidth="1"/>
    <col min="14" max="14" width="6.28515625" style="1" bestFit="1" customWidth="1"/>
    <col min="15" max="15" width="14" style="1" bestFit="1" customWidth="1"/>
    <col min="16" max="16" width="6.42578125" style="1" customWidth="1"/>
    <col min="17" max="17" width="13.42578125" style="1" bestFit="1" customWidth="1"/>
    <col min="18" max="18" width="5.7109375" style="1" bestFit="1" customWidth="1"/>
    <col min="19" max="19" width="13.42578125" style="1" bestFit="1" customWidth="1"/>
    <col min="20" max="20" width="5.7109375" style="1" bestFit="1" customWidth="1"/>
    <col min="21" max="21" width="13.42578125" style="16" bestFit="1" customWidth="1"/>
    <col min="22" max="22" width="5.7109375" style="1" bestFit="1" customWidth="1"/>
    <col min="23" max="23" width="14" style="1" bestFit="1" customWidth="1"/>
    <col min="24" max="24" width="6" style="1" bestFit="1" customWidth="1"/>
    <col min="25" max="25" width="14" style="1" bestFit="1" customWidth="1"/>
    <col min="26" max="26" width="6" style="1" bestFit="1" customWidth="1"/>
    <col min="27" max="27" width="14.7109375" style="1" bestFit="1" customWidth="1"/>
    <col min="28" max="28" width="6" style="1" bestFit="1" customWidth="1"/>
    <col min="29" max="29" width="17.28515625" style="1" bestFit="1" customWidth="1"/>
    <col min="30" max="30" width="6.7109375" style="107" bestFit="1" customWidth="1"/>
    <col min="31" max="31" width="11.7109375" style="1" bestFit="1" customWidth="1"/>
    <col min="32" max="16384" width="11.42578125" style="1"/>
  </cols>
  <sheetData>
    <row r="1" spans="1:30" ht="21" customHeight="1" x14ac:dyDescent="0.2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6"/>
    </row>
    <row r="2" spans="1:30" x14ac:dyDescent="0.25">
      <c r="A2" s="117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9"/>
    </row>
    <row r="3" spans="1:30" ht="15.75" thickBot="1" x14ac:dyDescent="0.3">
      <c r="A3" s="120" t="s">
        <v>80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2"/>
    </row>
    <row r="4" spans="1:30" ht="15.75" thickBot="1" x14ac:dyDescent="0.3">
      <c r="A4" s="123" t="s">
        <v>2</v>
      </c>
      <c r="B4" s="124"/>
      <c r="C4" s="124"/>
      <c r="D4" s="125"/>
      <c r="E4" s="2" t="s">
        <v>3</v>
      </c>
      <c r="F4" s="3" t="s">
        <v>4</v>
      </c>
      <c r="G4" s="2" t="s">
        <v>5</v>
      </c>
      <c r="H4" s="3" t="s">
        <v>4</v>
      </c>
      <c r="I4" s="2" t="s">
        <v>6</v>
      </c>
      <c r="J4" s="3" t="s">
        <v>4</v>
      </c>
      <c r="K4" s="2" t="s">
        <v>7</v>
      </c>
      <c r="L4" s="3" t="s">
        <v>4</v>
      </c>
      <c r="M4" s="2" t="s">
        <v>8</v>
      </c>
      <c r="N4" s="3" t="s">
        <v>4</v>
      </c>
      <c r="O4" s="2" t="s">
        <v>9</v>
      </c>
      <c r="P4" s="3" t="s">
        <v>4</v>
      </c>
      <c r="Q4" s="2" t="s">
        <v>10</v>
      </c>
      <c r="R4" s="3" t="s">
        <v>4</v>
      </c>
      <c r="S4" s="2" t="s">
        <v>11</v>
      </c>
      <c r="T4" s="3" t="s">
        <v>4</v>
      </c>
      <c r="U4" s="2" t="s">
        <v>12</v>
      </c>
      <c r="V4" s="3" t="s">
        <v>4</v>
      </c>
      <c r="W4" s="2" t="s">
        <v>13</v>
      </c>
      <c r="X4" s="3" t="s">
        <v>4</v>
      </c>
      <c r="Y4" s="2" t="s">
        <v>14</v>
      </c>
      <c r="Z4" s="3" t="s">
        <v>4</v>
      </c>
      <c r="AA4" s="2" t="s">
        <v>15</v>
      </c>
      <c r="AB4" s="3" t="s">
        <v>4</v>
      </c>
      <c r="AC4" s="2" t="s">
        <v>16</v>
      </c>
      <c r="AD4" s="4" t="s">
        <v>4</v>
      </c>
    </row>
    <row r="5" spans="1:30" x14ac:dyDescent="0.25">
      <c r="A5" s="126" t="s">
        <v>17</v>
      </c>
      <c r="B5" s="127"/>
      <c r="C5" s="127"/>
      <c r="D5" s="128"/>
      <c r="E5" s="5"/>
      <c r="F5" s="5"/>
      <c r="G5" s="5"/>
      <c r="H5" s="6"/>
      <c r="I5" s="7"/>
      <c r="J5" s="6"/>
      <c r="K5" s="7"/>
      <c r="L5" s="6"/>
      <c r="M5" s="7"/>
      <c r="N5" s="6"/>
      <c r="O5" s="7"/>
      <c r="P5" s="6"/>
      <c r="Q5" s="7"/>
      <c r="R5" s="6"/>
      <c r="S5" s="8"/>
      <c r="T5" s="6"/>
      <c r="U5" s="9"/>
      <c r="V5" s="6"/>
      <c r="W5" s="9"/>
      <c r="X5" s="6"/>
      <c r="Y5" s="7"/>
      <c r="Z5" s="6"/>
      <c r="AA5" s="7"/>
      <c r="AB5" s="6"/>
      <c r="AC5" s="7"/>
      <c r="AD5" s="10"/>
    </row>
    <row r="6" spans="1:30" x14ac:dyDescent="0.25">
      <c r="A6" s="11" t="s">
        <v>18</v>
      </c>
      <c r="B6" s="12"/>
      <c r="C6" s="12"/>
      <c r="D6" s="13"/>
      <c r="E6" s="14">
        <v>92829600</v>
      </c>
      <c r="F6" s="10">
        <f>SUM(E6/E25)*100</f>
        <v>28.445867109711831</v>
      </c>
      <c r="G6" s="14">
        <v>46414300</v>
      </c>
      <c r="H6" s="10">
        <f>SUM(G6/G25)*100</f>
        <v>35.783078750117745</v>
      </c>
      <c r="I6" s="14">
        <v>46414300</v>
      </c>
      <c r="J6" s="10">
        <f>SUM(I6/I25)*100</f>
        <v>39.196866550350236</v>
      </c>
      <c r="K6" s="14">
        <v>46414300</v>
      </c>
      <c r="L6" s="10">
        <f>SUM(K6/K25)*100</f>
        <v>43.426755073247911</v>
      </c>
      <c r="M6" s="14">
        <v>46414300</v>
      </c>
      <c r="N6" s="10">
        <f>SUM(M6/M25)*100</f>
        <v>34.97417331029186</v>
      </c>
      <c r="O6" s="14">
        <v>92829600</v>
      </c>
      <c r="P6" s="10">
        <f>SUM(O6/O25)*100</f>
        <v>45.358594773530506</v>
      </c>
      <c r="Q6" s="14">
        <v>46414300</v>
      </c>
      <c r="R6" s="6">
        <f>SUM(Q6/$Q$25)*100</f>
        <v>39.205601981794068</v>
      </c>
      <c r="S6" s="14">
        <v>46414300</v>
      </c>
      <c r="T6" s="6">
        <f>SUM(S6/$S$25)*100</f>
        <v>14.494956214841862</v>
      </c>
      <c r="U6" s="14">
        <v>46414300</v>
      </c>
      <c r="V6" s="15">
        <f>SUM(U6/$U$25)*100</f>
        <v>33.779311538122698</v>
      </c>
      <c r="W6" s="14">
        <v>46414300</v>
      </c>
      <c r="X6" s="15">
        <f>SUM(W6/$W$25)*100</f>
        <v>36.71144284387362</v>
      </c>
      <c r="Y6" s="14">
        <v>92829600</v>
      </c>
      <c r="Z6" s="15">
        <f>SUM(Y6/$Y$25)*100</f>
        <v>46.760562664254763</v>
      </c>
      <c r="AA6" s="14">
        <v>46147587</v>
      </c>
      <c r="AB6" s="15">
        <f>SUM(AA6/$AA$25)*100</f>
        <v>20.670246094315296</v>
      </c>
      <c r="AC6" s="14">
        <f>+E6+G6+I6+K6+M6+O6+Q6+AA6+S6+U6+W6+Y6</f>
        <v>695950787</v>
      </c>
      <c r="AD6" s="10">
        <f>SUM(AC6/AC25)*100</f>
        <v>32.476818812476296</v>
      </c>
    </row>
    <row r="7" spans="1:30" x14ac:dyDescent="0.25">
      <c r="A7" s="11" t="s">
        <v>19</v>
      </c>
      <c r="B7" s="12"/>
      <c r="C7" s="12"/>
      <c r="D7" s="13"/>
      <c r="E7" s="17">
        <v>62761175</v>
      </c>
      <c r="F7" s="10">
        <f>SUM(E7/E25)*100</f>
        <v>19.231969584048283</v>
      </c>
      <c r="G7" s="17">
        <v>31829631</v>
      </c>
      <c r="H7" s="10">
        <f>SUM(G7/G25)*100</f>
        <v>24.539036302609091</v>
      </c>
      <c r="I7" s="17">
        <v>31829631</v>
      </c>
      <c r="J7" s="10">
        <f>SUM(I7/I25)*100</f>
        <v>26.880116659173808</v>
      </c>
      <c r="K7" s="17">
        <v>31829631</v>
      </c>
      <c r="L7" s="10">
        <f>SUM(K7/K25)*100</f>
        <v>29.780856104882741</v>
      </c>
      <c r="M7" s="17">
        <v>32190304</v>
      </c>
      <c r="N7" s="10">
        <f>SUM(M7/M25)*100</f>
        <v>24.256086400246936</v>
      </c>
      <c r="O7" s="17">
        <v>63480580</v>
      </c>
      <c r="P7" s="10">
        <f>SUM(O7/O25)*100</f>
        <v>31.018014773398626</v>
      </c>
      <c r="Q7" s="14">
        <v>31739948</v>
      </c>
      <c r="R7" s="6">
        <f t="shared" ref="R7:R27" si="0">SUM(Q7/$Q$25)*100</f>
        <v>26.810353020746636</v>
      </c>
      <c r="S7" s="17">
        <v>31739948</v>
      </c>
      <c r="T7" s="6">
        <f t="shared" ref="T7:T27" si="1">SUM(S7/$S$25)*100</f>
        <v>9.9122286993740616</v>
      </c>
      <c r="U7" s="17">
        <v>31739948</v>
      </c>
      <c r="V7" s="15">
        <f t="shared" ref="V7:V25" si="2">SUM(U7/$U$25)*100</f>
        <v>23.099639371827525</v>
      </c>
      <c r="W7" s="17">
        <v>31739948</v>
      </c>
      <c r="X7" s="15">
        <f t="shared" ref="X7:X25" si="3">SUM(W7/$W$25)*100</f>
        <v>25.104747607300354</v>
      </c>
      <c r="Y7" s="17">
        <v>63480580</v>
      </c>
      <c r="Z7" s="15">
        <f t="shared" ref="Z7:Z25" si="4">SUM(Y7/$Y$25)*100</f>
        <v>31.976736289429642</v>
      </c>
      <c r="AA7" s="17">
        <v>31557561</v>
      </c>
      <c r="AB7" s="15">
        <f t="shared" ref="AB7:AB25" si="5">SUM(AA7/$AA$25)*100</f>
        <v>14.135138896999461</v>
      </c>
      <c r="AC7" s="17">
        <f t="shared" ref="AC7:AC23" si="6">+E7+G7+I7+K7+M7+O7+Q7+AA7+S7+U7+W7+Y7</f>
        <v>475918885</v>
      </c>
      <c r="AD7" s="10">
        <f>SUM(AC7/AC25)*100</f>
        <v>22.208943055021994</v>
      </c>
    </row>
    <row r="8" spans="1:30" x14ac:dyDescent="0.25">
      <c r="A8" s="11" t="s">
        <v>20</v>
      </c>
      <c r="B8" s="12"/>
      <c r="C8" s="12"/>
      <c r="D8" s="13"/>
      <c r="E8" s="18">
        <v>0</v>
      </c>
      <c r="F8" s="19">
        <f>SUM(E8/E25)*100</f>
        <v>0</v>
      </c>
      <c r="G8" s="18">
        <v>0</v>
      </c>
      <c r="H8" s="19">
        <f>SUM(G8/G25)*100</f>
        <v>0</v>
      </c>
      <c r="I8" s="18">
        <v>0</v>
      </c>
      <c r="J8" s="19">
        <f>SUM(I8/I25)*100</f>
        <v>0</v>
      </c>
      <c r="K8" s="18">
        <v>0</v>
      </c>
      <c r="L8" s="19">
        <f>SUM(K8/K25)*100</f>
        <v>0</v>
      </c>
      <c r="M8" s="18">
        <v>0</v>
      </c>
      <c r="N8" s="19">
        <f>SUM(M8/M25)*100</f>
        <v>0</v>
      </c>
      <c r="O8" s="18">
        <v>0</v>
      </c>
      <c r="P8" s="19">
        <f>SUM(O8/O25)*100</f>
        <v>0</v>
      </c>
      <c r="Q8" s="14">
        <v>0</v>
      </c>
      <c r="R8" s="6">
        <f t="shared" si="0"/>
        <v>0</v>
      </c>
      <c r="S8" s="18">
        <v>74389078</v>
      </c>
      <c r="T8" s="6">
        <f t="shared" si="1"/>
        <v>23.231340954672504</v>
      </c>
      <c r="U8" s="18">
        <v>13336354</v>
      </c>
      <c r="V8" s="15">
        <f t="shared" si="2"/>
        <v>9.7059065104652831</v>
      </c>
      <c r="W8" s="18">
        <v>12738933</v>
      </c>
      <c r="X8" s="15">
        <f t="shared" si="3"/>
        <v>10.075873399392762</v>
      </c>
      <c r="Y8" s="18">
        <v>0</v>
      </c>
      <c r="Z8" s="15">
        <f t="shared" si="4"/>
        <v>0</v>
      </c>
      <c r="AA8" s="18">
        <v>40078844</v>
      </c>
      <c r="AB8" s="15">
        <f t="shared" si="5"/>
        <v>17.951958542397289</v>
      </c>
      <c r="AC8" s="18">
        <f t="shared" si="6"/>
        <v>140543209</v>
      </c>
      <c r="AD8" s="19">
        <f>SUM(AC8/AC25)*100</f>
        <v>6.5585044507133912</v>
      </c>
    </row>
    <row r="9" spans="1:30" x14ac:dyDescent="0.25">
      <c r="A9" s="11"/>
      <c r="B9" s="20" t="s">
        <v>21</v>
      </c>
      <c r="C9" s="12"/>
      <c r="D9" s="13"/>
      <c r="E9" s="21">
        <v>155590775</v>
      </c>
      <c r="F9" s="22">
        <f>SUM(E9/E25)*100</f>
        <v>47.677836693760121</v>
      </c>
      <c r="G9" s="21">
        <v>78243931</v>
      </c>
      <c r="H9" s="22">
        <f>SUM(G9/G25)*100</f>
        <v>60.322115052726843</v>
      </c>
      <c r="I9" s="21">
        <v>78243931</v>
      </c>
      <c r="J9" s="22">
        <f>SUM(I9/I25)*100</f>
        <v>66.076983209524045</v>
      </c>
      <c r="K9" s="21">
        <v>78243931</v>
      </c>
      <c r="L9" s="22">
        <f>SUM(K9/K25)*100</f>
        <v>73.207611178130648</v>
      </c>
      <c r="M9" s="21">
        <v>78604604</v>
      </c>
      <c r="N9" s="22">
        <f>SUM(M9/M25)*100</f>
        <v>59.230259710538803</v>
      </c>
      <c r="O9" s="21">
        <v>156310180</v>
      </c>
      <c r="P9" s="23">
        <f>SUM(O9/O25)*100</f>
        <v>76.376609546929146</v>
      </c>
      <c r="Q9" s="24">
        <v>78154248</v>
      </c>
      <c r="R9" s="25">
        <f t="shared" si="0"/>
        <v>66.015955002540707</v>
      </c>
      <c r="S9" s="26">
        <v>152543326</v>
      </c>
      <c r="T9" s="25">
        <f t="shared" si="1"/>
        <v>47.638525868888429</v>
      </c>
      <c r="U9" s="21">
        <v>91490602</v>
      </c>
      <c r="V9" s="27">
        <f>SUM(U9/$U$25)*100</f>
        <v>66.584857420415517</v>
      </c>
      <c r="W9" s="21">
        <v>90893181</v>
      </c>
      <c r="X9" s="27">
        <f t="shared" si="3"/>
        <v>71.892063850566728</v>
      </c>
      <c r="Y9" s="21">
        <v>156310180</v>
      </c>
      <c r="Z9" s="27">
        <f t="shared" si="4"/>
        <v>78.737298953684402</v>
      </c>
      <c r="AA9" s="21">
        <v>117783992</v>
      </c>
      <c r="AB9" s="27">
        <f t="shared" si="5"/>
        <v>52.757343533712046</v>
      </c>
      <c r="AC9" s="21">
        <f>+E9+G9+I9+K9+M9+O9+Q9+AA9+S9+U9+W9+Y9</f>
        <v>1312412881</v>
      </c>
      <c r="AD9" s="22">
        <f>SUM(AC9/AC25)*100</f>
        <v>61.244266318211679</v>
      </c>
    </row>
    <row r="10" spans="1:30" x14ac:dyDescent="0.25">
      <c r="A10" s="11" t="s">
        <v>22</v>
      </c>
      <c r="B10" s="12"/>
      <c r="C10" s="12"/>
      <c r="D10" s="13"/>
      <c r="E10" s="17">
        <v>262041</v>
      </c>
      <c r="F10" s="10">
        <f>SUM(E10/E25)*100</f>
        <v>8.0297485535820459E-2</v>
      </c>
      <c r="G10" s="17">
        <v>0</v>
      </c>
      <c r="H10" s="10">
        <f>SUM(G10/G25)*100</f>
        <v>0</v>
      </c>
      <c r="I10" s="17">
        <v>0</v>
      </c>
      <c r="J10" s="10">
        <f>SUM(I10/I25)*100</f>
        <v>0</v>
      </c>
      <c r="K10" s="17">
        <v>0</v>
      </c>
      <c r="L10" s="10">
        <f>SUM(K10/K25)*100</f>
        <v>0</v>
      </c>
      <c r="M10" s="17">
        <v>6389941</v>
      </c>
      <c r="N10" s="10">
        <f>SUM(M10/M25)*100</f>
        <v>4.8149579758078795</v>
      </c>
      <c r="O10" s="17">
        <v>7920800</v>
      </c>
      <c r="P10" s="10">
        <f>SUM(O10/O25)*100</f>
        <v>3.8702779876481257</v>
      </c>
      <c r="Q10" s="14">
        <v>10195416</v>
      </c>
      <c r="R10" s="6">
        <f t="shared" si="0"/>
        <v>8.6119454938416595</v>
      </c>
      <c r="S10" s="17">
        <v>815191</v>
      </c>
      <c r="T10" s="6">
        <f t="shared" si="1"/>
        <v>0.25458011543281173</v>
      </c>
      <c r="U10" s="17">
        <v>2824391</v>
      </c>
      <c r="V10" s="15">
        <f t="shared" si="2"/>
        <v>2.0555299443160817</v>
      </c>
      <c r="W10" s="17">
        <v>3546258</v>
      </c>
      <c r="X10" s="15">
        <f t="shared" si="3"/>
        <v>2.8049167579092988</v>
      </c>
      <c r="Y10" s="17">
        <v>3290749</v>
      </c>
      <c r="Z10" s="15">
        <f t="shared" si="4"/>
        <v>1.6576315617737629</v>
      </c>
      <c r="AA10" s="17">
        <v>7259415</v>
      </c>
      <c r="AB10" s="15">
        <f t="shared" si="5"/>
        <v>3.2516086821779844</v>
      </c>
      <c r="AC10" s="17">
        <f t="shared" si="6"/>
        <v>42504202</v>
      </c>
      <c r="AD10" s="10">
        <f>SUM(AC10/AC25)*100</f>
        <v>1.9834754021520955</v>
      </c>
    </row>
    <row r="11" spans="1:30" x14ac:dyDescent="0.25">
      <c r="A11" s="11" t="s">
        <v>23</v>
      </c>
      <c r="B11" s="12"/>
      <c r="C11" s="12"/>
      <c r="D11" s="13"/>
      <c r="E11" s="17">
        <v>1098351</v>
      </c>
      <c r="F11" s="10">
        <f>SUM(E11/E25)*100</f>
        <v>0.33656879471439177</v>
      </c>
      <c r="G11" s="17">
        <v>1316573</v>
      </c>
      <c r="H11" s="10">
        <f>SUM(G11/G25)*100</f>
        <v>1.015011221526098</v>
      </c>
      <c r="I11" s="17">
        <v>1248940.78</v>
      </c>
      <c r="J11" s="10">
        <f>SUM(I11/I25)*100</f>
        <v>1.0547302250157891</v>
      </c>
      <c r="K11" s="17">
        <v>1108250.8700000001</v>
      </c>
      <c r="L11" s="10">
        <f>SUM(K11/K25)*100</f>
        <v>1.0369161894330823</v>
      </c>
      <c r="M11" s="17">
        <v>1395688.66</v>
      </c>
      <c r="N11" s="10">
        <f>SUM(M11/M25)*100</f>
        <v>1.0516814232262257</v>
      </c>
      <c r="O11" s="17">
        <v>1351060.83</v>
      </c>
      <c r="P11" s="10">
        <f>SUM(O11/O25)*100</f>
        <v>0.66015818987003927</v>
      </c>
      <c r="Q11" s="14">
        <v>138923.39000000001</v>
      </c>
      <c r="R11" s="6">
        <f t="shared" si="0"/>
        <v>0.11734691968426866</v>
      </c>
      <c r="S11" s="17">
        <v>566263.09</v>
      </c>
      <c r="T11" s="6">
        <f t="shared" si="1"/>
        <v>0.17684116092736626</v>
      </c>
      <c r="U11" s="17">
        <v>1164046.31</v>
      </c>
      <c r="V11" s="15">
        <f t="shared" si="2"/>
        <v>0.84716742362358466</v>
      </c>
      <c r="W11" s="17">
        <v>2528802.5699999998</v>
      </c>
      <c r="X11" s="15">
        <f t="shared" si="3"/>
        <v>2.0001592399755186</v>
      </c>
      <c r="Y11" s="17">
        <v>744242.28</v>
      </c>
      <c r="Z11" s="15">
        <f t="shared" si="4"/>
        <v>0.37489322124977209</v>
      </c>
      <c r="AA11" s="17">
        <v>1039270.24</v>
      </c>
      <c r="AB11" s="15">
        <f t="shared" si="5"/>
        <v>0.46550584799370165</v>
      </c>
      <c r="AC11" s="17">
        <f t="shared" si="6"/>
        <v>13700413.02</v>
      </c>
      <c r="AD11" s="10">
        <f>SUM(AC11/AC25)*100</f>
        <v>0.63933519383552495</v>
      </c>
    </row>
    <row r="12" spans="1:30" x14ac:dyDescent="0.25">
      <c r="A12" s="11" t="s">
        <v>24</v>
      </c>
      <c r="B12" s="12"/>
      <c r="C12" s="12"/>
      <c r="D12" s="13"/>
      <c r="E12" s="17">
        <v>7233054.9100000001</v>
      </c>
      <c r="F12" s="10">
        <f>SUM(E12/E25)*100</f>
        <v>2.2164322453948815</v>
      </c>
      <c r="G12" s="17">
        <v>1173568.94</v>
      </c>
      <c r="H12" s="10">
        <f>SUM(G12/G25)*100</f>
        <v>0.90476232106726173</v>
      </c>
      <c r="I12" s="17">
        <v>11178514.4</v>
      </c>
      <c r="J12" s="10">
        <f>SUM(I12/I25)*100</f>
        <v>9.4402530506324229</v>
      </c>
      <c r="K12" s="17">
        <v>348765.83</v>
      </c>
      <c r="L12" s="10">
        <f>SUM(K12/K25)*100</f>
        <v>0.32631685229181562</v>
      </c>
      <c r="M12" s="17">
        <v>3772814.62</v>
      </c>
      <c r="N12" s="10">
        <f>SUM(M12/M25)*100</f>
        <v>2.8428969603652954</v>
      </c>
      <c r="O12" s="17">
        <v>3839668.41</v>
      </c>
      <c r="P12" s="10">
        <f>SUM(O12/O25)*100</f>
        <v>1.8761468698983534</v>
      </c>
      <c r="Q12" s="14">
        <v>7045172.4699999997</v>
      </c>
      <c r="R12" s="6">
        <f t="shared" si="0"/>
        <v>5.9509726043894444</v>
      </c>
      <c r="S12" s="17">
        <v>1995573.61</v>
      </c>
      <c r="T12" s="6">
        <f t="shared" si="1"/>
        <v>0.62320776356519247</v>
      </c>
      <c r="U12" s="17">
        <v>5180022.62</v>
      </c>
      <c r="V12" s="15">
        <f t="shared" si="2"/>
        <v>3.7699070729387829</v>
      </c>
      <c r="W12" s="17">
        <v>1081279.8400000001</v>
      </c>
      <c r="X12" s="15">
        <f t="shared" si="3"/>
        <v>0.85523950688457684</v>
      </c>
      <c r="Y12" s="17">
        <v>11905351.439999999</v>
      </c>
      <c r="Z12" s="15">
        <f t="shared" si="4"/>
        <v>5.9970196149729791</v>
      </c>
      <c r="AA12" s="17">
        <v>13156724.84</v>
      </c>
      <c r="AB12" s="15">
        <f t="shared" si="5"/>
        <v>5.8931085657412821</v>
      </c>
      <c r="AC12" s="17">
        <f t="shared" si="6"/>
        <v>67910511.930000007</v>
      </c>
      <c r="AD12" s="10">
        <f>SUM(AC12/AC25)*100</f>
        <v>3.169070906465</v>
      </c>
    </row>
    <row r="13" spans="1:30" x14ac:dyDescent="0.25">
      <c r="A13" s="11" t="s">
        <v>25</v>
      </c>
      <c r="B13" s="12"/>
      <c r="C13" s="12"/>
      <c r="D13" s="13"/>
      <c r="E13" s="18">
        <v>2791375</v>
      </c>
      <c r="F13" s="19">
        <f>SUM(E13/E25)*100</f>
        <v>0.85536383118500847</v>
      </c>
      <c r="G13" s="18">
        <v>10041254</v>
      </c>
      <c r="H13" s="19">
        <f>SUM(G13/G25)*100</f>
        <v>7.741299182190291</v>
      </c>
      <c r="I13" s="18">
        <v>7329115.6799999997</v>
      </c>
      <c r="J13" s="19">
        <f>SUM(I13/I25)*100</f>
        <v>6.1894366443324449</v>
      </c>
      <c r="K13" s="18">
        <v>4139863.48</v>
      </c>
      <c r="L13" s="19">
        <f>SUM(K13/K25)*100</f>
        <v>3.8733932728198797</v>
      </c>
      <c r="M13" s="18">
        <v>6601356.6799999997</v>
      </c>
      <c r="N13" s="19">
        <f>SUM(M13/M25)*100</f>
        <v>4.974264237732184</v>
      </c>
      <c r="O13" s="18">
        <v>7192196.2100000009</v>
      </c>
      <c r="P13" s="19">
        <f>SUM(O13/O25)*100</f>
        <v>3.5142660683781033</v>
      </c>
      <c r="Q13" s="14">
        <v>2050401.5899999999</v>
      </c>
      <c r="R13" s="6">
        <f t="shared" si="0"/>
        <v>1.7319496069180769</v>
      </c>
      <c r="S13" s="18">
        <v>4792135.22</v>
      </c>
      <c r="T13" s="6">
        <f t="shared" si="1"/>
        <v>1.4965601159449042</v>
      </c>
      <c r="U13" s="18">
        <v>3891753.2300000004</v>
      </c>
      <c r="V13" s="15">
        <f t="shared" si="2"/>
        <v>2.8323328109152843</v>
      </c>
      <c r="W13" s="18">
        <v>4666461.71</v>
      </c>
      <c r="X13" s="15">
        <f t="shared" si="3"/>
        <v>3.6909431435956104</v>
      </c>
      <c r="Y13" s="18">
        <v>3557778.65</v>
      </c>
      <c r="Z13" s="15">
        <f t="shared" si="4"/>
        <v>1.7921409928392744</v>
      </c>
      <c r="AA13" s="18">
        <v>9164549.4800000004</v>
      </c>
      <c r="AB13" s="15">
        <f t="shared" si="5"/>
        <v>4.1049490430589426</v>
      </c>
      <c r="AC13" s="18">
        <f t="shared" si="6"/>
        <v>66218240.930000007</v>
      </c>
      <c r="AD13" s="19">
        <f>SUM(AC13/AC25)*100</f>
        <v>3.0901004107414161</v>
      </c>
    </row>
    <row r="14" spans="1:30" x14ac:dyDescent="0.25">
      <c r="A14" s="11"/>
      <c r="B14" s="20" t="s">
        <v>26</v>
      </c>
      <c r="C14" s="12"/>
      <c r="D14" s="13"/>
      <c r="E14" s="21">
        <v>11384821.91</v>
      </c>
      <c r="F14" s="22">
        <f>SUM(E14/E25)*100</f>
        <v>3.4886623568301021</v>
      </c>
      <c r="G14" s="21">
        <v>12531395.939999999</v>
      </c>
      <c r="H14" s="22">
        <f>SUM(G14/G25)*100</f>
        <v>9.6610727247836508</v>
      </c>
      <c r="I14" s="21">
        <v>19756570.859999999</v>
      </c>
      <c r="J14" s="22">
        <f>SUM(I14/I25)*100</f>
        <v>16.684419919980655</v>
      </c>
      <c r="K14" s="21">
        <v>5596880.1799999997</v>
      </c>
      <c r="L14" s="22">
        <f>SUM(K14/K25)*100</f>
        <v>5.2366263145447771</v>
      </c>
      <c r="M14" s="21">
        <v>18159800.960000001</v>
      </c>
      <c r="N14" s="22">
        <f>SUM(M14/M25)*100</f>
        <v>13.683800597131585</v>
      </c>
      <c r="O14" s="21">
        <v>20303725.450000003</v>
      </c>
      <c r="P14" s="23">
        <f>SUM(O14/O25)*100</f>
        <v>9.9208491157946224</v>
      </c>
      <c r="Q14" s="24">
        <v>19429913.449999999</v>
      </c>
      <c r="R14" s="25">
        <f t="shared" si="0"/>
        <v>16.41221462483345</v>
      </c>
      <c r="S14" s="26">
        <v>8169162.9199999999</v>
      </c>
      <c r="T14" s="25">
        <f t="shared" si="1"/>
        <v>2.5511891558702744</v>
      </c>
      <c r="U14" s="21">
        <v>13060213.16</v>
      </c>
      <c r="V14" s="27">
        <f t="shared" si="2"/>
        <v>9.5049372517937343</v>
      </c>
      <c r="W14" s="21">
        <v>11822802.120000001</v>
      </c>
      <c r="X14" s="27">
        <f t="shared" si="3"/>
        <v>9.3512586483650058</v>
      </c>
      <c r="Y14" s="21">
        <v>19498121.369999997</v>
      </c>
      <c r="Z14" s="27">
        <f t="shared" si="4"/>
        <v>9.8216853908357873</v>
      </c>
      <c r="AA14" s="21">
        <v>30619959.559999999</v>
      </c>
      <c r="AB14" s="27">
        <f t="shared" si="5"/>
        <v>13.715172138971909</v>
      </c>
      <c r="AC14" s="21">
        <f t="shared" si="6"/>
        <v>190333367.88</v>
      </c>
      <c r="AD14" s="22">
        <f>SUM(AC14/AC25)*100</f>
        <v>8.8819819131940356</v>
      </c>
    </row>
    <row r="15" spans="1:30" x14ac:dyDescent="0.25">
      <c r="A15" s="11" t="s">
        <v>27</v>
      </c>
      <c r="B15" s="12"/>
      <c r="C15" s="12"/>
      <c r="D15" s="13"/>
      <c r="E15" s="17">
        <v>18093911</v>
      </c>
      <c r="F15" s="10">
        <f>SUM(E15/E25)*100</f>
        <v>5.5445352323068624</v>
      </c>
      <c r="G15" s="17">
        <v>9373960</v>
      </c>
      <c r="H15" s="10">
        <f>SUM(G15/G25)*100</f>
        <v>7.2268492443159502</v>
      </c>
      <c r="I15" s="17">
        <v>3003954</v>
      </c>
      <c r="J15" s="10">
        <f>SUM(I15/I25)*100</f>
        <v>2.5368385187623383</v>
      </c>
      <c r="K15" s="17">
        <v>2305461</v>
      </c>
      <c r="L15" s="10">
        <f>SUM(K15/K25)*100</f>
        <v>2.1570656064601899</v>
      </c>
      <c r="M15" s="17">
        <v>13207708.5</v>
      </c>
      <c r="N15" s="10">
        <f>SUM(M15/M25)*100</f>
        <v>9.9522924208878507</v>
      </c>
      <c r="O15" s="17">
        <v>5979049</v>
      </c>
      <c r="P15" s="10">
        <f>SUM(O15/O25)*100</f>
        <v>2.9214955221403818</v>
      </c>
      <c r="Q15" s="14">
        <v>1488154</v>
      </c>
      <c r="R15" s="6">
        <f t="shared" si="0"/>
        <v>1.257025817724597</v>
      </c>
      <c r="S15" s="17">
        <v>13426954</v>
      </c>
      <c r="T15" s="6">
        <f t="shared" si="1"/>
        <v>4.1931712926554061</v>
      </c>
      <c r="U15" s="17">
        <v>14544535.5</v>
      </c>
      <c r="V15" s="15">
        <f t="shared" si="2"/>
        <v>10.585194559258357</v>
      </c>
      <c r="W15" s="17">
        <v>5436004.7699999996</v>
      </c>
      <c r="X15" s="15">
        <f t="shared" si="3"/>
        <v>4.299614093347941</v>
      </c>
      <c r="Y15" s="17">
        <v>2380571</v>
      </c>
      <c r="Z15" s="15">
        <f t="shared" si="4"/>
        <v>1.1991524192952208</v>
      </c>
      <c r="AA15" s="17">
        <f>4307139</f>
        <v>4307139</v>
      </c>
      <c r="AB15" s="15">
        <f t="shared" si="5"/>
        <v>1.9292368004511933</v>
      </c>
      <c r="AC15" s="17">
        <f>(+E15+G15+I15+K15+M15+O15+Q15+AA15+S15+U15+W15+Y15)-1305</f>
        <v>93546096.769999996</v>
      </c>
      <c r="AD15" s="10">
        <f>SUM(AC15/AC25)*100</f>
        <v>4.3653656151604627</v>
      </c>
    </row>
    <row r="16" spans="1:30" x14ac:dyDescent="0.25">
      <c r="A16" s="11" t="s">
        <v>28</v>
      </c>
      <c r="B16" s="12"/>
      <c r="C16" s="12"/>
      <c r="D16" s="13"/>
      <c r="E16" s="17">
        <v>106250587</v>
      </c>
      <c r="F16" s="10">
        <f>SUM(E16/E25)*100</f>
        <v>32.558473570185328</v>
      </c>
      <c r="G16" s="17">
        <v>6533276</v>
      </c>
      <c r="H16" s="10">
        <f>SUM(G16/G25)*100</f>
        <v>5.0368254956824572</v>
      </c>
      <c r="I16" s="17">
        <v>1287610.8500000001</v>
      </c>
      <c r="J16" s="10">
        <f>SUM(I16/I25)*100</f>
        <v>1.0873870909662118</v>
      </c>
      <c r="K16" s="17">
        <v>2496379.75</v>
      </c>
      <c r="L16" s="10">
        <f>SUM(K16/K25)*100</f>
        <v>2.335695507054202</v>
      </c>
      <c r="M16" s="17">
        <v>6732595</v>
      </c>
      <c r="N16" s="10">
        <f>SUM(M16/M25)*100</f>
        <v>5.0731551344737387</v>
      </c>
      <c r="O16" s="17">
        <v>8568446.5</v>
      </c>
      <c r="P16" s="10">
        <f>SUM(O16/O25)*100</f>
        <v>4.1867323852755565</v>
      </c>
      <c r="Q16" s="14">
        <v>7308389</v>
      </c>
      <c r="R16" s="6">
        <f t="shared" si="0"/>
        <v>6.1733084472268667</v>
      </c>
      <c r="S16" s="17">
        <v>112186547.53</v>
      </c>
      <c r="T16" s="6">
        <f t="shared" si="1"/>
        <v>35.035303653004043</v>
      </c>
      <c r="U16" s="17">
        <v>3011387.54</v>
      </c>
      <c r="V16" s="15">
        <f t="shared" si="2"/>
        <v>2.1916219328026258</v>
      </c>
      <c r="W16" s="17">
        <v>4042176.31</v>
      </c>
      <c r="X16" s="15">
        <f t="shared" si="3"/>
        <v>3.1971639035690504</v>
      </c>
      <c r="Y16" s="17">
        <v>1410162.56</v>
      </c>
      <c r="Z16" s="15">
        <f t="shared" si="4"/>
        <v>0.71033371633256981</v>
      </c>
      <c r="AA16" s="17">
        <v>2875394.17</v>
      </c>
      <c r="AB16" s="15">
        <f t="shared" si="5"/>
        <v>1.287935274103486</v>
      </c>
      <c r="AC16" s="17">
        <f t="shared" si="6"/>
        <v>262702952.20999998</v>
      </c>
      <c r="AD16" s="10">
        <f>SUM(AC16/AC25)*100</f>
        <v>12.259137197335747</v>
      </c>
    </row>
    <row r="17" spans="1:31" x14ac:dyDescent="0.25">
      <c r="A17" s="11" t="s">
        <v>29</v>
      </c>
      <c r="B17" s="12"/>
      <c r="C17" s="12"/>
      <c r="D17" s="13"/>
      <c r="E17" s="17">
        <v>23910918.5</v>
      </c>
      <c r="F17" s="10">
        <f>SUM(E17/E25)*100</f>
        <v>7.3270466545385329</v>
      </c>
      <c r="G17" s="17">
        <v>7026040.1900000004</v>
      </c>
      <c r="H17" s="10">
        <f>SUM(G17/G25)*100</f>
        <v>5.4167217736831601</v>
      </c>
      <c r="I17" s="17">
        <v>7666720.6399999997</v>
      </c>
      <c r="J17" s="10">
        <f>SUM(I17/I25)*100</f>
        <v>6.4745439617724649</v>
      </c>
      <c r="K17" s="17">
        <v>5755897.0199999996</v>
      </c>
      <c r="L17" s="10">
        <f>SUM(K17/K25)*100</f>
        <v>5.3854077324095702</v>
      </c>
      <c r="M17" s="17">
        <v>8287975.29</v>
      </c>
      <c r="N17" s="10">
        <f>SUM(M17/M25)*100</f>
        <v>6.2451676354889862</v>
      </c>
      <c r="O17" s="17">
        <v>6167745.7400000002</v>
      </c>
      <c r="P17" s="10">
        <f>SUM(O17/O25)*100</f>
        <v>3.0136969208833073</v>
      </c>
      <c r="Q17" s="14">
        <v>6272625.3700000001</v>
      </c>
      <c r="R17" s="6">
        <f t="shared" si="0"/>
        <v>5.2984113438557463</v>
      </c>
      <c r="S17" s="17">
        <v>24270345.82</v>
      </c>
      <c r="T17" s="6">
        <f t="shared" si="1"/>
        <v>7.5795089009199792</v>
      </c>
      <c r="U17" s="17">
        <v>6341452.8399999999</v>
      </c>
      <c r="V17" s="15">
        <f t="shared" si="2"/>
        <v>4.6151705635261751</v>
      </c>
      <c r="W17" s="17">
        <v>6954360.0300000003</v>
      </c>
      <c r="X17" s="15">
        <f t="shared" si="3"/>
        <v>5.500558895794275</v>
      </c>
      <c r="Y17" s="17">
        <v>5134557.99</v>
      </c>
      <c r="Z17" s="15">
        <f t="shared" si="4"/>
        <v>2.5864036971466535</v>
      </c>
      <c r="AA17" s="17">
        <v>3358326</v>
      </c>
      <c r="AB17" s="15">
        <f t="shared" si="5"/>
        <v>1.5042482044605607</v>
      </c>
      <c r="AC17" s="17">
        <f t="shared" si="6"/>
        <v>111146965.42999999</v>
      </c>
      <c r="AD17" s="10">
        <f>SUM(AC17/AC25)*100</f>
        <v>5.186717114563268</v>
      </c>
    </row>
    <row r="18" spans="1:31" x14ac:dyDescent="0.25">
      <c r="A18" s="11" t="s">
        <v>30</v>
      </c>
      <c r="B18" s="12"/>
      <c r="C18" s="12"/>
      <c r="D18" s="28"/>
      <c r="E18" s="17">
        <v>165438</v>
      </c>
      <c r="F18" s="10">
        <f>SUM(E18/E25)*100</f>
        <v>5.0695331692655207E-2</v>
      </c>
      <c r="G18" s="17">
        <v>159757</v>
      </c>
      <c r="H18" s="10">
        <f>SUM(G18/G25)*100</f>
        <v>0.12316457022690337</v>
      </c>
      <c r="I18" s="17">
        <v>311966</v>
      </c>
      <c r="J18" s="10">
        <f>SUM(I18/I25)*100</f>
        <v>0.26345522113328357</v>
      </c>
      <c r="K18" s="17">
        <v>238733</v>
      </c>
      <c r="L18" s="10">
        <f>SUM(K18/K25)*100</f>
        <v>0.22336649521595056</v>
      </c>
      <c r="M18" s="17">
        <v>985222</v>
      </c>
      <c r="N18" s="10">
        <f>SUM(M18/M25)*100</f>
        <v>0.74238596676266511</v>
      </c>
      <c r="O18" s="17">
        <v>1079956</v>
      </c>
      <c r="P18" s="10">
        <f>SUM(O18/O25)*100</f>
        <v>0.52769037653122397</v>
      </c>
      <c r="Q18" s="14">
        <v>27598</v>
      </c>
      <c r="R18" s="6">
        <f t="shared" si="0"/>
        <v>2.3311699271421796E-2</v>
      </c>
      <c r="S18" s="17">
        <v>877383</v>
      </c>
      <c r="T18" s="6">
        <f t="shared" si="1"/>
        <v>0.27400236928374655</v>
      </c>
      <c r="U18" s="17">
        <v>488983</v>
      </c>
      <c r="V18" s="15">
        <f t="shared" si="2"/>
        <v>0.35587112363745332</v>
      </c>
      <c r="W18" s="17">
        <v>284096</v>
      </c>
      <c r="X18" s="15">
        <f t="shared" si="3"/>
        <v>0.22470605106988836</v>
      </c>
      <c r="Y18" s="17">
        <v>364287</v>
      </c>
      <c r="Z18" s="15">
        <f t="shared" si="4"/>
        <v>0.18350036078226531</v>
      </c>
      <c r="AA18" s="17">
        <v>1861414</v>
      </c>
      <c r="AB18" s="15">
        <f t="shared" si="5"/>
        <v>0.83375725503055698</v>
      </c>
      <c r="AC18" s="17">
        <f t="shared" si="6"/>
        <v>6844833</v>
      </c>
      <c r="AD18" s="10">
        <f>SUM(AC18/AC25)*100</f>
        <v>0.31941683994770531</v>
      </c>
    </row>
    <row r="19" spans="1:31" x14ac:dyDescent="0.25">
      <c r="A19" s="11" t="s">
        <v>31</v>
      </c>
      <c r="B19" s="12"/>
      <c r="C19" s="12"/>
      <c r="D19" s="13"/>
      <c r="E19" s="17">
        <v>865630</v>
      </c>
      <c r="F19" s="10">
        <f>SUM(E19/E25)*100</f>
        <v>0.26525586608344592</v>
      </c>
      <c r="G19" s="17">
        <v>301483.90999999997</v>
      </c>
      <c r="H19" s="10">
        <f>SUM(G19/G25)*100</f>
        <v>0.23242885260412011</v>
      </c>
      <c r="I19" s="17">
        <v>472335.66</v>
      </c>
      <c r="J19" s="10">
        <f>SUM(I19/I25)*100</f>
        <v>0.398887365143751</v>
      </c>
      <c r="K19" s="17">
        <v>173595.13</v>
      </c>
      <c r="L19" s="10">
        <f>SUM(K19/K25)*100</f>
        <v>0.16242134842965703</v>
      </c>
      <c r="M19" s="17">
        <v>352023</v>
      </c>
      <c r="N19" s="10">
        <f>SUM(M19/M25)*100</f>
        <v>0.26525690167058152</v>
      </c>
      <c r="O19" s="17">
        <v>334659.34000000003</v>
      </c>
      <c r="P19" s="10">
        <f>SUM(O19/O25)*100</f>
        <v>0.16352195194460786</v>
      </c>
      <c r="Q19" s="14">
        <v>364874</v>
      </c>
      <c r="R19" s="6">
        <f t="shared" si="0"/>
        <v>0.30820468729475892</v>
      </c>
      <c r="S19" s="17">
        <v>899341.01</v>
      </c>
      <c r="T19" s="6">
        <f t="shared" si="1"/>
        <v>0.28085974715037515</v>
      </c>
      <c r="U19" s="17">
        <v>529322.25</v>
      </c>
      <c r="V19" s="15">
        <f t="shared" si="2"/>
        <v>0.38522914676748471</v>
      </c>
      <c r="W19" s="17">
        <v>1416907.88</v>
      </c>
      <c r="X19" s="15">
        <f t="shared" si="3"/>
        <v>1.1207048830135138</v>
      </c>
      <c r="Y19" s="17">
        <v>196588</v>
      </c>
      <c r="Z19" s="15">
        <f t="shared" si="4"/>
        <v>9.9026231859670993E-2</v>
      </c>
      <c r="AA19" s="17">
        <v>461475</v>
      </c>
      <c r="AB19" s="15">
        <f t="shared" si="5"/>
        <v>0.20670207125616669</v>
      </c>
      <c r="AC19" s="17">
        <f t="shared" si="6"/>
        <v>6368235.1799999997</v>
      </c>
      <c r="AD19" s="10">
        <f>SUM(AC19/AC25)*100</f>
        <v>0.29717621412230311</v>
      </c>
    </row>
    <row r="20" spans="1:31" x14ac:dyDescent="0.25">
      <c r="A20" s="11" t="s">
        <v>32</v>
      </c>
      <c r="B20" s="12"/>
      <c r="C20" s="12"/>
      <c r="D20" s="29"/>
      <c r="E20" s="17">
        <v>2459485.79</v>
      </c>
      <c r="F20" s="10">
        <f>SUM(E20/E25)*100</f>
        <v>0.75366268884671073</v>
      </c>
      <c r="G20" s="17">
        <v>11803369.369999999</v>
      </c>
      <c r="H20" s="10">
        <f>SUM(G20/G25)*100</f>
        <v>9.0998010458724501</v>
      </c>
      <c r="I20" s="17">
        <v>2756121.43</v>
      </c>
      <c r="J20" s="10">
        <f>SUM(I20/I25)*100</f>
        <v>2.3275439657232897</v>
      </c>
      <c r="K20" s="17">
        <v>9472009.3300000001</v>
      </c>
      <c r="L20" s="10">
        <f>SUM(K20/K25)*100</f>
        <v>8.8623253873359946</v>
      </c>
      <c r="M20" s="17">
        <v>1856158.15</v>
      </c>
      <c r="N20" s="10">
        <f>SUM(M20/M25)*100</f>
        <v>1.3986550875357533</v>
      </c>
      <c r="O20" s="17">
        <v>2001597.52</v>
      </c>
      <c r="P20" s="10">
        <f>SUM(O20/O25)*100</f>
        <v>0.97802479822582056</v>
      </c>
      <c r="Q20" s="14">
        <v>2954816.47</v>
      </c>
      <c r="R20" s="6">
        <f t="shared" si="0"/>
        <v>2.4958979980753724</v>
      </c>
      <c r="S20" s="17">
        <v>932060.38</v>
      </c>
      <c r="T20" s="6">
        <f t="shared" si="1"/>
        <v>0.29107784449380619</v>
      </c>
      <c r="U20" s="17">
        <v>1125470.97</v>
      </c>
      <c r="V20" s="15">
        <f t="shared" si="2"/>
        <v>0.8190931355798351</v>
      </c>
      <c r="W20" s="17">
        <v>1761802.09</v>
      </c>
      <c r="X20" s="15">
        <f t="shared" si="3"/>
        <v>1.3934993467369343</v>
      </c>
      <c r="Y20" s="17">
        <v>926824.31</v>
      </c>
      <c r="Z20" s="15">
        <f t="shared" si="4"/>
        <v>0.46686430003479151</v>
      </c>
      <c r="AA20" s="17">
        <v>1221768.55</v>
      </c>
      <c r="AB20" s="15">
        <f t="shared" si="5"/>
        <v>0.5472497749187788</v>
      </c>
      <c r="AC20" s="17">
        <f t="shared" si="6"/>
        <v>39271484.360000007</v>
      </c>
      <c r="AD20" s="10">
        <f>SUM(AC20/AC25)*100</f>
        <v>1.8326193545301885</v>
      </c>
    </row>
    <row r="21" spans="1:31" x14ac:dyDescent="0.25">
      <c r="A21" s="11" t="s">
        <v>33</v>
      </c>
      <c r="B21" s="12"/>
      <c r="C21" s="12"/>
      <c r="D21" s="13"/>
      <c r="E21" s="17">
        <v>624982.72</v>
      </c>
      <c r="F21" s="10">
        <f>SUM(E21/E25)*100</f>
        <v>0.19151407954990907</v>
      </c>
      <c r="G21" s="17">
        <v>737622.61</v>
      </c>
      <c r="H21" s="10">
        <f>SUM(G21/G25)*100</f>
        <v>0.56866974060790298</v>
      </c>
      <c r="I21" s="17">
        <v>576194.36</v>
      </c>
      <c r="J21" s="10">
        <f>SUM(I21/I25)*100</f>
        <v>0.48659601536561925</v>
      </c>
      <c r="K21" s="17">
        <v>734517.7</v>
      </c>
      <c r="L21" s="10">
        <f>SUM(K21/K25)*100</f>
        <v>0.68723906759049225</v>
      </c>
      <c r="M21" s="17">
        <v>539402.62</v>
      </c>
      <c r="N21" s="10">
        <f>SUM(M21/M25)*100</f>
        <v>0.40645147542687282</v>
      </c>
      <c r="O21" s="17">
        <v>723254.52</v>
      </c>
      <c r="P21" s="10">
        <f>SUM(O21/O25)*100</f>
        <v>0.35339814769000749</v>
      </c>
      <c r="Q21" s="14">
        <v>306029.90999999997</v>
      </c>
      <c r="R21" s="6">
        <f t="shared" si="0"/>
        <v>0.2584997909261641</v>
      </c>
      <c r="S21" s="17">
        <v>708624.58</v>
      </c>
      <c r="T21" s="6">
        <f t="shared" si="1"/>
        <v>0.22129994979695275</v>
      </c>
      <c r="U21" s="17">
        <v>399729.9</v>
      </c>
      <c r="V21" s="15">
        <f t="shared" si="2"/>
        <v>0.29091467119406378</v>
      </c>
      <c r="W21" s="17">
        <v>665536.66</v>
      </c>
      <c r="X21" s="15">
        <f t="shared" si="3"/>
        <v>0.52640697056925456</v>
      </c>
      <c r="Y21" s="17">
        <v>473309</v>
      </c>
      <c r="Z21" s="15">
        <f t="shared" si="4"/>
        <v>0.23841743532295473</v>
      </c>
      <c r="AA21" s="17">
        <v>516807.27</v>
      </c>
      <c r="AB21" s="15">
        <f t="shared" si="5"/>
        <v>0.23148628452081907</v>
      </c>
      <c r="AC21" s="17">
        <f t="shared" si="6"/>
        <v>7006011.8499999996</v>
      </c>
      <c r="AD21" s="10">
        <f>SUM(AC21/AC25)*100</f>
        <v>0.3269383147497063</v>
      </c>
    </row>
    <row r="22" spans="1:31" x14ac:dyDescent="0.25">
      <c r="A22" s="11" t="s">
        <v>34</v>
      </c>
      <c r="B22" s="12"/>
      <c r="C22" s="12"/>
      <c r="D22" s="13"/>
      <c r="E22" s="17">
        <v>630150.86</v>
      </c>
      <c r="F22" s="10">
        <f>SUM(E22/E25)*100</f>
        <v>0.19309775785558297</v>
      </c>
      <c r="G22" s="17">
        <v>403587.02</v>
      </c>
      <c r="H22" s="10">
        <f>SUM(G22/G25)*100</f>
        <v>0.31114518842652689</v>
      </c>
      <c r="I22" s="17">
        <v>1613602.49</v>
      </c>
      <c r="J22" s="10">
        <f>SUM(I22/I25)*100</f>
        <v>1.3626869621182016</v>
      </c>
      <c r="K22" s="17">
        <v>734734.44</v>
      </c>
      <c r="L22" s="10">
        <f>SUM(K22/K25)*100</f>
        <v>0.68744185670709157</v>
      </c>
      <c r="M22" s="17">
        <v>576954.11</v>
      </c>
      <c r="N22" s="10">
        <f>SUM(M22/M25)*100</f>
        <v>0.43474733078437455</v>
      </c>
      <c r="O22" s="17">
        <v>567887.76</v>
      </c>
      <c r="P22" s="10">
        <f>SUM(O22/O25)*100</f>
        <v>0.27748251401156471</v>
      </c>
      <c r="Q22" s="14">
        <v>343483.3</v>
      </c>
      <c r="R22" s="6">
        <f t="shared" si="0"/>
        <v>0.29013621981141946</v>
      </c>
      <c r="S22" s="17">
        <v>426793.28</v>
      </c>
      <c r="T22" s="6">
        <f t="shared" si="1"/>
        <v>0.13328542941267546</v>
      </c>
      <c r="U22" s="17">
        <v>782962.7</v>
      </c>
      <c r="V22" s="15">
        <f t="shared" si="2"/>
        <v>0.56982311412710518</v>
      </c>
      <c r="W22" s="17">
        <v>545518.84</v>
      </c>
      <c r="X22" s="15">
        <f t="shared" si="3"/>
        <v>0.43147874070957093</v>
      </c>
      <c r="Y22" s="17">
        <v>1600215.05</v>
      </c>
      <c r="Z22" s="15">
        <f t="shared" si="4"/>
        <v>0.80606785036032236</v>
      </c>
      <c r="AA22" s="17">
        <v>2564916.31</v>
      </c>
      <c r="AB22" s="15">
        <f t="shared" si="5"/>
        <v>1.1488672493108492</v>
      </c>
      <c r="AC22" s="17">
        <f t="shared" si="6"/>
        <v>10790806.16</v>
      </c>
      <c r="AD22" s="10">
        <f>SUM(AC22/AC25)*100</f>
        <v>0.50355723859375856</v>
      </c>
    </row>
    <row r="23" spans="1:31" x14ac:dyDescent="0.25">
      <c r="A23" s="11" t="s">
        <v>35</v>
      </c>
      <c r="B23" s="12"/>
      <c r="C23" s="12"/>
      <c r="D23" s="13"/>
      <c r="E23" s="18">
        <v>6361039.75</v>
      </c>
      <c r="F23" s="19">
        <f>SUM(E23/E25)*100</f>
        <v>1.9492197683507695</v>
      </c>
      <c r="G23" s="18">
        <v>2595768.54</v>
      </c>
      <c r="H23" s="19">
        <f>SUM(G23/G25)*100</f>
        <v>2.0012063110700402</v>
      </c>
      <c r="I23" s="18">
        <v>2724284.6</v>
      </c>
      <c r="J23" s="19">
        <f>SUM(I23/I25)*100</f>
        <v>2.3006577695101353</v>
      </c>
      <c r="K23" s="18">
        <v>1127365.47</v>
      </c>
      <c r="L23" s="19">
        <f>SUM(K23/K25)*100</f>
        <v>1.054800441754524</v>
      </c>
      <c r="M23" s="18">
        <v>3407770.67</v>
      </c>
      <c r="N23" s="19">
        <f>SUM(M23/M25)*100</f>
        <v>2.5678284928203032</v>
      </c>
      <c r="O23" s="18">
        <v>2620631.98</v>
      </c>
      <c r="P23" s="19">
        <f>SUM(O23/O25)*100</f>
        <v>1.2804987205737706</v>
      </c>
      <c r="Q23" s="14">
        <v>1736776.63</v>
      </c>
      <c r="R23" s="6">
        <f t="shared" si="0"/>
        <v>1.4670343684395029</v>
      </c>
      <c r="S23" s="18">
        <v>5769467.3399999999</v>
      </c>
      <c r="T23" s="6">
        <f t="shared" si="1"/>
        <v>1.8017761008193627</v>
      </c>
      <c r="U23" s="18">
        <v>5629857.54</v>
      </c>
      <c r="V23" s="15">
        <f t="shared" si="2"/>
        <v>4.0972870808976776</v>
      </c>
      <c r="W23" s="18">
        <v>2607676.44</v>
      </c>
      <c r="X23" s="15">
        <f t="shared" si="3"/>
        <v>2.0625446162578309</v>
      </c>
      <c r="Y23" s="18">
        <v>10226319.289999999</v>
      </c>
      <c r="Z23" s="15">
        <f t="shared" si="4"/>
        <v>5.1512496443453628</v>
      </c>
      <c r="AA23" s="18">
        <v>57684916.409999996</v>
      </c>
      <c r="AB23" s="15">
        <f t="shared" si="5"/>
        <v>25.83800141326364</v>
      </c>
      <c r="AC23" s="18">
        <f t="shared" si="6"/>
        <v>102491874.66</v>
      </c>
      <c r="AD23" s="19">
        <f>SUM(AC23/AC25)*100</f>
        <v>4.7828238795911444</v>
      </c>
    </row>
    <row r="24" spans="1:31" x14ac:dyDescent="0.25">
      <c r="A24" s="11"/>
      <c r="B24" s="20" t="s">
        <v>36</v>
      </c>
      <c r="C24" s="12"/>
      <c r="D24" s="13"/>
      <c r="E24" s="21">
        <v>159362143.62</v>
      </c>
      <c r="F24" s="22">
        <f>SUM(E24/E25)*100</f>
        <v>48.833500949409789</v>
      </c>
      <c r="G24" s="21">
        <v>38934864.640000001</v>
      </c>
      <c r="H24" s="22">
        <f>SUM(G24/G25)*100</f>
        <v>30.016812222489513</v>
      </c>
      <c r="I24" s="21">
        <v>20412790.029999997</v>
      </c>
      <c r="J24" s="22">
        <f>SUM(I24/I25)*100</f>
        <v>17.238596870495293</v>
      </c>
      <c r="K24" s="21">
        <v>23038691.84</v>
      </c>
      <c r="L24" s="22">
        <f>SUM(K24/K25)*100</f>
        <v>21.555762507324577</v>
      </c>
      <c r="M24" s="21">
        <v>35945808.339999996</v>
      </c>
      <c r="N24" s="22">
        <f>SUM(M24/M25)*100</f>
        <v>27.085939692329614</v>
      </c>
      <c r="O24" s="21">
        <v>28043228.360000003</v>
      </c>
      <c r="P24" s="23">
        <f>SUM(O24/O25)*100</f>
        <v>13.702541337276241</v>
      </c>
      <c r="Q24" s="30">
        <v>20802746.68</v>
      </c>
      <c r="R24" s="25">
        <f t="shared" si="0"/>
        <v>17.57183037262585</v>
      </c>
      <c r="S24" s="26">
        <v>159497515.94</v>
      </c>
      <c r="T24" s="25">
        <f t="shared" si="1"/>
        <v>49.810284975241295</v>
      </c>
      <c r="U24" s="21">
        <v>32853702.239999995</v>
      </c>
      <c r="V24" s="27">
        <f t="shared" si="2"/>
        <v>23.910205327790774</v>
      </c>
      <c r="W24" s="21">
        <v>23714079.02</v>
      </c>
      <c r="X24" s="27">
        <f t="shared" si="3"/>
        <v>18.756677501068257</v>
      </c>
      <c r="Y24" s="21">
        <v>22712834.200000003</v>
      </c>
      <c r="Z24" s="27">
        <f t="shared" si="4"/>
        <v>11.441015655479813</v>
      </c>
      <c r="AA24" s="21">
        <f>SUM(AA15:AA23)</f>
        <v>74852156.709999993</v>
      </c>
      <c r="AB24" s="27">
        <f t="shared" si="5"/>
        <v>33.527484327316046</v>
      </c>
      <c r="AC24" s="21">
        <f>SUM(AC15:AC23)</f>
        <v>640169259.62</v>
      </c>
      <c r="AD24" s="22">
        <f>SUM(AC24/AC25)*100</f>
        <v>29.873751768594285</v>
      </c>
    </row>
    <row r="25" spans="1:31" ht="15.75" thickBot="1" x14ac:dyDescent="0.3">
      <c r="A25" s="11"/>
      <c r="B25" s="12"/>
      <c r="C25" s="20" t="s">
        <v>37</v>
      </c>
      <c r="D25" s="13"/>
      <c r="E25" s="31">
        <v>326337740.52999997</v>
      </c>
      <c r="F25" s="32">
        <f>SUM(E25/E25)*100</f>
        <v>100</v>
      </c>
      <c r="G25" s="31">
        <v>129710191.58</v>
      </c>
      <c r="H25" s="32">
        <f>SUM(G25/G25)*100</f>
        <v>100</v>
      </c>
      <c r="I25" s="31">
        <v>118413291.89</v>
      </c>
      <c r="J25" s="32">
        <f>SUM(I25/I25)*100</f>
        <v>100</v>
      </c>
      <c r="K25" s="31">
        <v>106879503.02</v>
      </c>
      <c r="L25" s="32">
        <f>SUM(K25/K25)*100</f>
        <v>100</v>
      </c>
      <c r="M25" s="31">
        <v>132710213.3</v>
      </c>
      <c r="N25" s="32">
        <f>SUM(M25/M25)*100</f>
        <v>100</v>
      </c>
      <c r="O25" s="31">
        <v>204657133.81</v>
      </c>
      <c r="P25" s="32">
        <f>SUM(O25/O25)*100</f>
        <v>100</v>
      </c>
      <c r="Q25" s="33">
        <v>118386908.13</v>
      </c>
      <c r="R25" s="33">
        <f t="shared" si="0"/>
        <v>100</v>
      </c>
      <c r="S25" s="33">
        <v>320210004.86000001</v>
      </c>
      <c r="T25" s="33">
        <f t="shared" si="1"/>
        <v>100</v>
      </c>
      <c r="U25" s="31">
        <v>137404517.39999998</v>
      </c>
      <c r="V25" s="34">
        <f t="shared" si="2"/>
        <v>100</v>
      </c>
      <c r="W25" s="31">
        <v>126430062.14</v>
      </c>
      <c r="X25" s="34">
        <f t="shared" si="3"/>
        <v>100</v>
      </c>
      <c r="Y25" s="31">
        <v>198521135.56999999</v>
      </c>
      <c r="Z25" s="34">
        <f t="shared" si="4"/>
        <v>100</v>
      </c>
      <c r="AA25" s="31">
        <v>223256108.26999998</v>
      </c>
      <c r="AB25" s="34">
        <f t="shared" si="5"/>
        <v>100</v>
      </c>
      <c r="AC25" s="31">
        <f>SUM(AC24,AC14,AC9)</f>
        <v>2142915508.5</v>
      </c>
      <c r="AD25" s="32">
        <f>SUM(AC25/AC25)*100</f>
        <v>100</v>
      </c>
    </row>
    <row r="26" spans="1:31" ht="6.75" customHeight="1" thickTop="1" x14ac:dyDescent="0.25">
      <c r="A26" s="11"/>
      <c r="B26" s="12"/>
      <c r="C26" s="12"/>
      <c r="D26" s="13"/>
      <c r="E26" s="29"/>
      <c r="F26" s="10"/>
      <c r="G26" s="29"/>
      <c r="H26" s="10"/>
      <c r="I26" s="29"/>
      <c r="J26" s="10"/>
      <c r="K26" s="29"/>
      <c r="L26" s="10"/>
      <c r="M26" s="29"/>
      <c r="N26" s="10"/>
      <c r="O26" s="29"/>
      <c r="P26" s="10"/>
      <c r="Q26" s="35"/>
      <c r="R26" s="36"/>
      <c r="S26" s="37"/>
      <c r="T26" s="6"/>
      <c r="U26" s="29"/>
      <c r="V26" s="6"/>
      <c r="W26" s="29"/>
      <c r="X26" s="6"/>
      <c r="Y26" s="29"/>
      <c r="Z26" s="6"/>
      <c r="AA26" s="29"/>
      <c r="AB26" s="6"/>
      <c r="AC26" s="29"/>
      <c r="AD26" s="10"/>
    </row>
    <row r="27" spans="1:31" ht="13.15" customHeight="1" x14ac:dyDescent="0.25">
      <c r="A27" s="11"/>
      <c r="B27" s="12"/>
      <c r="C27" s="12" t="s">
        <v>38</v>
      </c>
      <c r="D27" s="13"/>
      <c r="E27" s="18">
        <v>23271293.640000001</v>
      </c>
      <c r="F27" s="10">
        <f>SUM(E27/E25)</f>
        <v>7.1310457693938373E-2</v>
      </c>
      <c r="G27" s="18">
        <v>4201660.95</v>
      </c>
      <c r="H27" s="10">
        <f>SUM(G27/G25)</f>
        <v>3.2392681706961982E-2</v>
      </c>
      <c r="I27" s="18">
        <v>998408.8</v>
      </c>
      <c r="J27" s="10">
        <f>SUM(I27/I25)</f>
        <v>8.4315602080167803E-3</v>
      </c>
      <c r="K27" s="18">
        <v>956073.45</v>
      </c>
      <c r="L27" s="10">
        <f>SUM(K27/K25)</f>
        <v>8.9453395925792548E-3</v>
      </c>
      <c r="M27" s="18">
        <v>5651259.6600000001</v>
      </c>
      <c r="N27" s="10">
        <f>SUM(M27/M25)</f>
        <v>4.2583456988536092E-2</v>
      </c>
      <c r="O27" s="18">
        <v>3251395.79</v>
      </c>
      <c r="P27" s="10">
        <f>SUM(O27/O25)</f>
        <v>1.5887038626361968E-2</v>
      </c>
      <c r="Q27" s="14">
        <v>929082.75</v>
      </c>
      <c r="R27" s="38">
        <f t="shared" si="0"/>
        <v>0.78478504479547639</v>
      </c>
      <c r="S27" s="18">
        <v>22630918.300000001</v>
      </c>
      <c r="T27" s="6">
        <f t="shared" si="1"/>
        <v>7.0675237989189412</v>
      </c>
      <c r="U27" s="18">
        <v>6182201.9400000004</v>
      </c>
      <c r="V27" s="6">
        <f>SUM(U27/$U$25)*100</f>
        <v>4.499271244483845</v>
      </c>
      <c r="W27" s="18">
        <v>2230798.12</v>
      </c>
      <c r="X27" s="6">
        <f>SUM(W27/$W$25)*100</f>
        <v>1.7644522847183028</v>
      </c>
      <c r="Y27" s="18">
        <v>834944.41</v>
      </c>
      <c r="Z27" s="6">
        <f>SUM(Y27/$Y$25)*100</f>
        <v>0.42058212472071649</v>
      </c>
      <c r="AA27" s="18">
        <v>2303312.15</v>
      </c>
      <c r="AB27" s="6">
        <f>SUM(AA27/$AA$25)*100</f>
        <v>1.0316905404507166</v>
      </c>
      <c r="AC27" s="39">
        <f>+E27+G27+I27+K27+M27+O27+Q27+AA27+S27+U27+W27+Y27</f>
        <v>73441349.959999993</v>
      </c>
      <c r="AD27" s="10">
        <f>SUM(AC27/AC25)</f>
        <v>3.4271696512853903E-2</v>
      </c>
    </row>
    <row r="28" spans="1:31" ht="13.15" customHeight="1" thickBot="1" x14ac:dyDescent="0.3">
      <c r="A28" s="11"/>
      <c r="B28" s="12"/>
      <c r="C28" s="20" t="s">
        <v>39</v>
      </c>
      <c r="D28" s="13"/>
      <c r="E28" s="31">
        <v>303066446.88999999</v>
      </c>
      <c r="F28" s="32">
        <f>SUM(E28/E28)*100</f>
        <v>100</v>
      </c>
      <c r="G28" s="31">
        <v>125508530.63</v>
      </c>
      <c r="H28" s="32">
        <f>SUM(G28/G28)*100</f>
        <v>100</v>
      </c>
      <c r="I28" s="31">
        <v>117414883.09</v>
      </c>
      <c r="J28" s="32">
        <f>SUM(I28/I28)*100</f>
        <v>100</v>
      </c>
      <c r="K28" s="31">
        <v>105923429.56999999</v>
      </c>
      <c r="L28" s="32">
        <f>SUM(K28/K28)*100</f>
        <v>100</v>
      </c>
      <c r="M28" s="31">
        <v>127058953.64</v>
      </c>
      <c r="N28" s="32">
        <f>SUM(M28/M28)*100</f>
        <v>100</v>
      </c>
      <c r="O28" s="31">
        <f>SUM(O25-O27)</f>
        <v>201405738.02000001</v>
      </c>
      <c r="P28" s="32">
        <f>SUM(O28/O28)*100</f>
        <v>100</v>
      </c>
      <c r="Q28" s="40">
        <v>117457825.38</v>
      </c>
      <c r="R28" s="32">
        <f>SUM(Q28/Q28)*100</f>
        <v>100</v>
      </c>
      <c r="S28" s="31">
        <v>297579086.56</v>
      </c>
      <c r="T28" s="32">
        <f>SUM(S28/$S$28)*100</f>
        <v>100</v>
      </c>
      <c r="U28" s="31">
        <v>131222315.45999998</v>
      </c>
      <c r="V28" s="32">
        <f>SUM(U28/$U$28)*100</f>
        <v>100</v>
      </c>
      <c r="W28" s="31">
        <v>124199264.02</v>
      </c>
      <c r="X28" s="32">
        <f>SUM(W28/$W$28)*100</f>
        <v>100</v>
      </c>
      <c r="Y28" s="31">
        <v>197686191.16</v>
      </c>
      <c r="Z28" s="32">
        <f>SUM(Y28/$Y$28)*100</f>
        <v>100</v>
      </c>
      <c r="AA28" s="31">
        <v>220952796.11999997</v>
      </c>
      <c r="AB28" s="32">
        <f>SUM(AA28/$AA$28)*100</f>
        <v>100</v>
      </c>
      <c r="AC28" s="31">
        <f>SUM(AC25-AC27)</f>
        <v>2069474158.54</v>
      </c>
      <c r="AD28" s="32">
        <f>SUM(AC28/AC28)*100</f>
        <v>100</v>
      </c>
    </row>
    <row r="29" spans="1:31" ht="13.15" customHeight="1" thickTop="1" x14ac:dyDescent="0.25">
      <c r="A29" s="11"/>
      <c r="B29" s="12"/>
      <c r="C29" s="12"/>
      <c r="D29" s="13"/>
      <c r="E29" s="29"/>
      <c r="F29" s="10"/>
      <c r="G29" s="29"/>
      <c r="H29" s="10"/>
      <c r="I29" s="29"/>
      <c r="J29" s="6"/>
      <c r="K29" s="29"/>
      <c r="L29" s="6"/>
      <c r="M29" s="29"/>
      <c r="N29" s="6"/>
      <c r="O29" s="29"/>
      <c r="P29" s="6"/>
      <c r="Q29" s="14"/>
      <c r="R29" s="6"/>
      <c r="S29" s="29"/>
      <c r="T29" s="6"/>
      <c r="U29" s="29"/>
      <c r="V29" s="6"/>
      <c r="W29" s="29"/>
      <c r="X29" s="6"/>
      <c r="Y29" s="29"/>
      <c r="Z29" s="6"/>
      <c r="AA29" s="29"/>
      <c r="AB29" s="6"/>
      <c r="AC29" s="29"/>
      <c r="AD29" s="10"/>
      <c r="AE29" s="41"/>
    </row>
    <row r="30" spans="1:31" x14ac:dyDescent="0.25">
      <c r="A30" s="111" t="s">
        <v>40</v>
      </c>
      <c r="B30" s="112"/>
      <c r="C30" s="112"/>
      <c r="D30" s="113"/>
      <c r="E30" s="29"/>
      <c r="F30" s="10"/>
      <c r="G30" s="29"/>
      <c r="H30" s="10"/>
      <c r="I30" s="29"/>
      <c r="J30" s="6"/>
      <c r="K30" s="29"/>
      <c r="L30" s="6"/>
      <c r="M30" s="29"/>
      <c r="N30" s="6"/>
      <c r="O30" s="29"/>
      <c r="P30" s="6"/>
      <c r="Q30" s="14"/>
      <c r="R30" s="6"/>
      <c r="S30" s="29"/>
      <c r="T30" s="6"/>
      <c r="U30" s="29"/>
      <c r="V30" s="6"/>
      <c r="W30" s="29"/>
      <c r="X30" s="6"/>
      <c r="Y30" s="29"/>
      <c r="Z30" s="6"/>
      <c r="AA30" s="29"/>
      <c r="AB30" s="6"/>
      <c r="AC30" s="29"/>
      <c r="AD30" s="10"/>
      <c r="AE30" s="42"/>
    </row>
    <row r="31" spans="1:31" x14ac:dyDescent="0.25">
      <c r="A31" s="11"/>
      <c r="B31" s="12"/>
      <c r="C31" s="43" t="s">
        <v>41</v>
      </c>
      <c r="D31" s="13"/>
      <c r="E31" s="17"/>
      <c r="F31" s="10"/>
      <c r="G31" s="17"/>
      <c r="H31" s="10"/>
      <c r="I31" s="17"/>
      <c r="J31" s="6"/>
      <c r="K31" s="17"/>
      <c r="L31" s="6"/>
      <c r="M31" s="17"/>
      <c r="N31" s="6"/>
      <c r="O31" s="17"/>
      <c r="P31" s="6"/>
      <c r="Q31" s="14"/>
      <c r="R31" s="6"/>
      <c r="S31" s="17"/>
      <c r="T31" s="6"/>
      <c r="U31" s="17"/>
      <c r="V31" s="6"/>
      <c r="W31" s="17"/>
      <c r="X31" s="6"/>
      <c r="Y31" s="17"/>
      <c r="Z31" s="6"/>
      <c r="AA31" s="17"/>
      <c r="AB31" s="6"/>
      <c r="AC31" s="29"/>
      <c r="AD31" s="10"/>
    </row>
    <row r="32" spans="1:31" x14ac:dyDescent="0.25">
      <c r="A32" s="11" t="s">
        <v>42</v>
      </c>
      <c r="B32" s="12"/>
      <c r="C32" s="12"/>
      <c r="D32" s="13"/>
      <c r="E32" s="44">
        <v>80565563.519999996</v>
      </c>
      <c r="F32" s="10">
        <f>SUM(E32/E76)*100</f>
        <v>64.710527711915361</v>
      </c>
      <c r="G32" s="44">
        <v>103533245.84</v>
      </c>
      <c r="H32" s="10">
        <f>SUM(G32/G76)*100</f>
        <v>65.031639274314585</v>
      </c>
      <c r="I32" s="44">
        <v>96892326.140000001</v>
      </c>
      <c r="J32" s="10">
        <f>SUM(I32/I76)*100</f>
        <v>53.769301063678164</v>
      </c>
      <c r="K32" s="44">
        <v>110312502.27</v>
      </c>
      <c r="L32" s="10">
        <f>SUM(K32/K76)*100</f>
        <v>66.310749919563321</v>
      </c>
      <c r="M32" s="44">
        <v>102113684.34999999</v>
      </c>
      <c r="N32" s="10">
        <f>SUM(M32/M76)*100</f>
        <v>58.220930635702238</v>
      </c>
      <c r="O32" s="44">
        <v>127516627.76000001</v>
      </c>
      <c r="P32" s="10">
        <f>SUM(O32/O76)*100</f>
        <v>60.343393930740106</v>
      </c>
      <c r="Q32" s="14">
        <v>83144073.739999995</v>
      </c>
      <c r="R32" s="10">
        <f>SUM(Q32/$Q$76)*100</f>
        <v>63.724868617954996</v>
      </c>
      <c r="S32" s="44">
        <v>95516312.780000001</v>
      </c>
      <c r="T32" s="10">
        <f>SUM(S32/$S$76)*100</f>
        <v>59.368851094757446</v>
      </c>
      <c r="U32" s="44">
        <v>61897161.93</v>
      </c>
      <c r="V32" s="10">
        <f>SUM(U32/$U$76)*100</f>
        <v>35.473165079587147</v>
      </c>
      <c r="W32" s="44">
        <v>112633530.77</v>
      </c>
      <c r="X32" s="10">
        <f>SUM(W32/$W$76)*100</f>
        <v>62.500470962604183</v>
      </c>
      <c r="Y32" s="44">
        <v>165941501</v>
      </c>
      <c r="Z32" s="10">
        <f>SUM(Y32/$Y$76)*100</f>
        <v>69.954033983438862</v>
      </c>
      <c r="AA32" s="44">
        <v>156436859.25</v>
      </c>
      <c r="AB32" s="10">
        <f>SUM(AA32/$AA$76)*100</f>
        <v>44.718951317548303</v>
      </c>
      <c r="AC32" s="44">
        <f>+E32+G32+I32+K32+M32+O32+Q32+AA32+S32+U32+W32+Y32</f>
        <v>1296503389.3499999</v>
      </c>
      <c r="AD32" s="10">
        <f>SUM(AC32/AC76)*100</f>
        <v>57.620563566365178</v>
      </c>
    </row>
    <row r="33" spans="1:30" x14ac:dyDescent="0.25">
      <c r="A33" s="11" t="s">
        <v>43</v>
      </c>
      <c r="B33" s="12"/>
      <c r="C33" s="12"/>
      <c r="D33" s="13"/>
      <c r="E33" s="17">
        <v>8866835.25</v>
      </c>
      <c r="F33" s="10">
        <f>SUM(E33/E76)*100</f>
        <v>7.1218714683187887</v>
      </c>
      <c r="G33" s="17">
        <v>16547914.789999999</v>
      </c>
      <c r="H33" s="10">
        <f>SUM(G33/G76)*100</f>
        <v>10.394130084827397</v>
      </c>
      <c r="I33" s="17">
        <v>24034641.699999999</v>
      </c>
      <c r="J33" s="10">
        <f>SUM(I33/I76)*100</f>
        <v>13.337752709720768</v>
      </c>
      <c r="K33" s="17">
        <v>15014275.09</v>
      </c>
      <c r="L33" s="10">
        <f>SUM(K33/K76)*100</f>
        <v>9.0253400134073409</v>
      </c>
      <c r="M33" s="17">
        <v>21314895.489999998</v>
      </c>
      <c r="N33" s="10">
        <f>SUM(M33/M76)*100</f>
        <v>12.152857471845129</v>
      </c>
      <c r="O33" s="17">
        <v>21664648.539999999</v>
      </c>
      <c r="P33" s="10">
        <f>SUM(O33/O76)*100</f>
        <v>10.252140792813053</v>
      </c>
      <c r="Q33" s="14">
        <v>13152569.199999999</v>
      </c>
      <c r="R33" s="10">
        <f t="shared" ref="R33:R76" si="7">SUM(Q33/$Q$76)*100</f>
        <v>10.080643232367093</v>
      </c>
      <c r="S33" s="17">
        <v>21612794.100000001</v>
      </c>
      <c r="T33" s="10">
        <f t="shared" ref="T33:T76" si="8">SUM(S33/$S$76)*100</f>
        <v>13.433587596915949</v>
      </c>
      <c r="U33" s="17">
        <v>22251532.850000001</v>
      </c>
      <c r="V33" s="10">
        <f t="shared" ref="V33:V60" si="9">SUM(U33/$U$76)*100</f>
        <v>12.752318094237806</v>
      </c>
      <c r="W33" s="17">
        <v>31307344.010000002</v>
      </c>
      <c r="X33" s="10">
        <f t="shared" ref="X33:X76" si="10">SUM(W33/$W$76)*100</f>
        <v>17.372479863114084</v>
      </c>
      <c r="Y33" s="17">
        <v>25376566.780000001</v>
      </c>
      <c r="Z33" s="10">
        <f t="shared" ref="Z33:Z76" si="11">SUM(Y33/$Y$76)*100</f>
        <v>10.697704939472171</v>
      </c>
      <c r="AA33" s="17">
        <v>36752407.799999997</v>
      </c>
      <c r="AB33" s="10">
        <f t="shared" ref="AB33:AB76" si="12">SUM(AA33/$AA$76)*100</f>
        <v>10.506022321659991</v>
      </c>
      <c r="AC33" s="17">
        <f t="shared" ref="AC33:AC60" si="13">+E33+G33+I33+K33+M33+O33+Q33+AA33+S33+U33+W33+Y33</f>
        <v>257896425.59999996</v>
      </c>
      <c r="AD33" s="10">
        <f>SUM(AC33/AC76)*100</f>
        <v>11.461703460932156</v>
      </c>
    </row>
    <row r="34" spans="1:30" x14ac:dyDescent="0.25">
      <c r="A34" s="11" t="s">
        <v>44</v>
      </c>
      <c r="B34" s="12"/>
      <c r="C34" s="12"/>
      <c r="D34" s="13"/>
      <c r="E34" s="17">
        <v>7127057.4299999997</v>
      </c>
      <c r="F34" s="10">
        <f>SUM(E34/E76)*100</f>
        <v>5.7244761555467525</v>
      </c>
      <c r="G34" s="17">
        <v>8539527.4499999993</v>
      </c>
      <c r="H34" s="10">
        <f>SUM(G34/G76)*100</f>
        <v>5.3638757695255448</v>
      </c>
      <c r="I34" s="17">
        <v>8753949</v>
      </c>
      <c r="J34" s="10">
        <f>SUM(I34/I76)*100</f>
        <v>4.8579050377733495</v>
      </c>
      <c r="K34" s="17">
        <v>5765747.3899999997</v>
      </c>
      <c r="L34" s="10">
        <f>SUM(K34/K76)*100</f>
        <v>3.4658903153322962</v>
      </c>
      <c r="M34" s="17">
        <v>8316233.4199999999</v>
      </c>
      <c r="N34" s="10">
        <f>SUM(M34/M76)*100</f>
        <v>4.7415667368986556</v>
      </c>
      <c r="O34" s="17">
        <v>7353542.7199999997</v>
      </c>
      <c r="P34" s="10">
        <f>SUM(O34/O76)*100</f>
        <v>3.4798420640063359</v>
      </c>
      <c r="Q34" s="14">
        <v>2132592.7400000002</v>
      </c>
      <c r="R34" s="10">
        <f t="shared" si="7"/>
        <v>1.6345024492915194</v>
      </c>
      <c r="S34" s="17">
        <v>10615817.48</v>
      </c>
      <c r="T34" s="10">
        <f t="shared" si="8"/>
        <v>6.5983376962098355</v>
      </c>
      <c r="U34" s="17">
        <v>10334884.41</v>
      </c>
      <c r="V34" s="10">
        <f t="shared" si="9"/>
        <v>5.9229058219015771</v>
      </c>
      <c r="W34" s="17">
        <v>7992862.3700000001</v>
      </c>
      <c r="X34" s="10">
        <f t="shared" si="10"/>
        <v>4.435248180973602</v>
      </c>
      <c r="Y34" s="17">
        <v>5204910.67</v>
      </c>
      <c r="Z34" s="10">
        <f t="shared" si="11"/>
        <v>2.1941738244849525</v>
      </c>
      <c r="AA34" s="17">
        <v>12667382.74</v>
      </c>
      <c r="AB34" s="10">
        <f t="shared" si="12"/>
        <v>3.6210908016603613</v>
      </c>
      <c r="AC34" s="17">
        <f t="shared" si="13"/>
        <v>94804507.820000008</v>
      </c>
      <c r="AD34" s="10">
        <f>SUM(AC34/AC76)*100</f>
        <v>4.2134013795050596</v>
      </c>
    </row>
    <row r="35" spans="1:30" x14ac:dyDescent="0.25">
      <c r="A35" s="11" t="s">
        <v>45</v>
      </c>
      <c r="B35" s="12"/>
      <c r="C35" s="12"/>
      <c r="D35" s="13"/>
      <c r="E35" s="17">
        <v>1518168.18</v>
      </c>
      <c r="F35" s="10">
        <f>SUM(E35/E76)*100</f>
        <v>1.2193977152390942</v>
      </c>
      <c r="G35" s="17">
        <v>2076252.85</v>
      </c>
      <c r="H35" s="10">
        <f>SUM(G35/G76)*100</f>
        <v>1.3041426962710163</v>
      </c>
      <c r="I35" s="17">
        <v>4059536.31</v>
      </c>
      <c r="J35" s="10">
        <f>SUM(I35/I76)*100</f>
        <v>2.2527937838537593</v>
      </c>
      <c r="K35" s="17">
        <v>2561895.23</v>
      </c>
      <c r="L35" s="10">
        <f>SUM(K35/K76)*100</f>
        <v>1.5399994599057534</v>
      </c>
      <c r="M35" s="17">
        <v>2522414.61</v>
      </c>
      <c r="N35" s="10">
        <f>SUM(M35/M76)*100</f>
        <v>1.4381747850751398</v>
      </c>
      <c r="O35" s="17">
        <v>4441087.97</v>
      </c>
      <c r="P35" s="10">
        <f>SUM(O35/O76)*100</f>
        <v>2.101610790391724</v>
      </c>
      <c r="Q35" s="14">
        <v>2291089.0699999998</v>
      </c>
      <c r="R35" s="10">
        <f t="shared" si="7"/>
        <v>1.7559802329909593</v>
      </c>
      <c r="S35" s="17">
        <v>4368649.1500000004</v>
      </c>
      <c r="T35" s="10">
        <f t="shared" si="8"/>
        <v>2.7153652954440264</v>
      </c>
      <c r="U35" s="17">
        <v>4543738.68</v>
      </c>
      <c r="V35" s="10">
        <f t="shared" si="9"/>
        <v>2.6040094125224362</v>
      </c>
      <c r="W35" s="17">
        <v>3572337.09</v>
      </c>
      <c r="X35" s="10">
        <f t="shared" si="10"/>
        <v>1.9822938074995313</v>
      </c>
      <c r="Y35" s="17">
        <v>2762590.05</v>
      </c>
      <c r="Z35" s="10">
        <f t="shared" si="11"/>
        <v>1.1645930467991252</v>
      </c>
      <c r="AA35" s="17">
        <v>3448618.13</v>
      </c>
      <c r="AB35" s="10">
        <f t="shared" si="12"/>
        <v>0.98582001075481462</v>
      </c>
      <c r="AC35" s="17">
        <f t="shared" si="13"/>
        <v>38166377.319999993</v>
      </c>
      <c r="AD35" s="10">
        <f>SUM(AC35/AC76)*100</f>
        <v>1.6962301745832593</v>
      </c>
    </row>
    <row r="36" spans="1:30" x14ac:dyDescent="0.25">
      <c r="A36" s="11" t="s">
        <v>46</v>
      </c>
      <c r="B36" s="12"/>
      <c r="C36" s="12"/>
      <c r="D36" s="13"/>
      <c r="E36" s="18">
        <v>1049781.96</v>
      </c>
      <c r="F36" s="45">
        <f>SUM(E36/E76)*100</f>
        <v>0.8431883505312423</v>
      </c>
      <c r="G36" s="18">
        <v>4379311.1900000004</v>
      </c>
      <c r="H36" s="45">
        <f>SUM(G36/G76)*100</f>
        <v>2.7507471949461419</v>
      </c>
      <c r="I36" s="18">
        <v>4881579.41</v>
      </c>
      <c r="J36" s="45">
        <f>SUM(I36/I76)*100</f>
        <v>2.7089773093411504</v>
      </c>
      <c r="K36" s="18">
        <v>3164466.15</v>
      </c>
      <c r="L36" s="45">
        <f>SUM(K36/K76)*100</f>
        <v>1.9022152447233522</v>
      </c>
      <c r="M36" s="18">
        <v>3428616.84</v>
      </c>
      <c r="N36" s="45">
        <f>SUM(M36/M76)*100</f>
        <v>1.9548532059017867</v>
      </c>
      <c r="O36" s="18">
        <v>3506918.03</v>
      </c>
      <c r="P36" s="45">
        <f>SUM(O36/O76)*100</f>
        <v>1.6595430720250488</v>
      </c>
      <c r="Q36" s="14">
        <v>1228240.92</v>
      </c>
      <c r="R36" s="10">
        <f t="shared" si="7"/>
        <v>0.94137185896078246</v>
      </c>
      <c r="S36" s="18">
        <v>3660151.44</v>
      </c>
      <c r="T36" s="10">
        <f t="shared" si="8"/>
        <v>2.2749934487747718</v>
      </c>
      <c r="U36" s="18">
        <v>4954900.0599999996</v>
      </c>
      <c r="V36" s="10">
        <f t="shared" si="9"/>
        <v>2.8396453456139303</v>
      </c>
      <c r="W36" s="18">
        <v>-809308.45</v>
      </c>
      <c r="X36" s="10">
        <f t="shared" si="10"/>
        <v>-0.4490861551903671</v>
      </c>
      <c r="Y36" s="18">
        <v>9176268.4700000007</v>
      </c>
      <c r="Z36" s="10">
        <f t="shared" si="11"/>
        <v>3.8683330723369722</v>
      </c>
      <c r="AA36" s="18">
        <v>5487620.29</v>
      </c>
      <c r="AB36" s="10">
        <f t="shared" si="12"/>
        <v>1.568688004695417</v>
      </c>
      <c r="AC36" s="18">
        <f t="shared" si="13"/>
        <v>44108546.309999995</v>
      </c>
      <c r="AD36" s="45">
        <f>SUM(AC36/AC76)*100</f>
        <v>1.9603182817358649</v>
      </c>
    </row>
    <row r="37" spans="1:30" ht="15.75" thickBot="1" x14ac:dyDescent="0.3">
      <c r="A37" s="11"/>
      <c r="B37" s="20" t="s">
        <v>47</v>
      </c>
      <c r="C37" s="12"/>
      <c r="D37" s="13"/>
      <c r="E37" s="46">
        <v>99127406.339999989</v>
      </c>
      <c r="F37" s="47">
        <f>SUM(F32:F36)</f>
        <v>79.619461401551234</v>
      </c>
      <c r="G37" s="46">
        <v>135076252.12</v>
      </c>
      <c r="H37" s="47">
        <f>SUM(H32:H36)</f>
        <v>84.844535019884688</v>
      </c>
      <c r="I37" s="46">
        <v>138622031.56</v>
      </c>
      <c r="J37" s="47">
        <f>SUM(J32:J36)</f>
        <v>76.926729904367193</v>
      </c>
      <c r="K37" s="46">
        <v>136818885.13</v>
      </c>
      <c r="L37" s="47">
        <f>SUM(L32:L36)</f>
        <v>82.244194952932077</v>
      </c>
      <c r="M37" s="46">
        <v>137695843.71000001</v>
      </c>
      <c r="N37" s="47">
        <f>SUM(N32:N36)</f>
        <v>78.50838283542295</v>
      </c>
      <c r="O37" s="46">
        <v>164482824.02000001</v>
      </c>
      <c r="P37" s="47">
        <f>SUM(P32:P36)</f>
        <v>77.836530649976254</v>
      </c>
      <c r="Q37" s="48">
        <v>101948564.66999999</v>
      </c>
      <c r="R37" s="25">
        <f t="shared" si="7"/>
        <v>78.13736562512625</v>
      </c>
      <c r="S37" s="49">
        <v>135773723.95000002</v>
      </c>
      <c r="T37" s="25">
        <f t="shared" si="8"/>
        <v>84.391134510544845</v>
      </c>
      <c r="U37" s="46">
        <v>103982216.93000001</v>
      </c>
      <c r="V37" s="25">
        <f t="shared" si="9"/>
        <v>59.592043180764499</v>
      </c>
      <c r="W37" s="46">
        <v>154696764.79000002</v>
      </c>
      <c r="X37" s="25">
        <f t="shared" si="10"/>
        <v>85.841406104099931</v>
      </c>
      <c r="Y37" s="46">
        <v>208461835.97</v>
      </c>
      <c r="Z37" s="25">
        <f t="shared" si="11"/>
        <v>87.878838444973681</v>
      </c>
      <c r="AA37" s="46">
        <v>214792887.21000001</v>
      </c>
      <c r="AB37" s="25">
        <f t="shared" si="12"/>
        <v>61.400572170459455</v>
      </c>
      <c r="AC37" s="46">
        <f t="shared" si="13"/>
        <v>1731479236.4000001</v>
      </c>
      <c r="AD37" s="47">
        <f>SUM(AD32:AD36)</f>
        <v>76.952216863121521</v>
      </c>
    </row>
    <row r="38" spans="1:30" ht="15.75" thickTop="1" x14ac:dyDescent="0.25">
      <c r="A38" s="11" t="s">
        <v>48</v>
      </c>
      <c r="B38" s="12"/>
      <c r="C38" s="12"/>
      <c r="D38" s="13"/>
      <c r="E38" s="44">
        <v>38636.25</v>
      </c>
      <c r="F38" s="10">
        <f>SUM(E38/E76)*100</f>
        <v>3.1032764087708945E-2</v>
      </c>
      <c r="G38" s="44">
        <v>169873.45</v>
      </c>
      <c r="H38" s="10">
        <f>SUM(G38/G76)*100</f>
        <v>0.10670146418238977</v>
      </c>
      <c r="I38" s="44">
        <v>148342.01</v>
      </c>
      <c r="J38" s="10">
        <f>SUM(I38/I76)*100</f>
        <v>8.2320721504366159E-2</v>
      </c>
      <c r="K38" s="44">
        <v>124002.44</v>
      </c>
      <c r="L38" s="10">
        <f>SUM(K38/K76)*100</f>
        <v>7.4540007878072204E-2</v>
      </c>
      <c r="M38" s="44">
        <v>109026.88</v>
      </c>
      <c r="N38" s="10">
        <f>SUM(M38/M76)*100</f>
        <v>6.2162544210530517E-2</v>
      </c>
      <c r="O38" s="44">
        <v>235470.35</v>
      </c>
      <c r="P38" s="10">
        <f>SUM(O38/O76)*100</f>
        <v>0.11142923349417823</v>
      </c>
      <c r="Q38" s="14">
        <v>114557.19</v>
      </c>
      <c r="R38" s="10">
        <f t="shared" si="7"/>
        <v>8.7801109010130982E-2</v>
      </c>
      <c r="S38" s="44">
        <v>390108.35</v>
      </c>
      <c r="T38" s="10">
        <f t="shared" si="8"/>
        <v>0.24247465032822135</v>
      </c>
      <c r="U38" s="44">
        <v>118341.5</v>
      </c>
      <c r="V38" s="10">
        <f t="shared" si="9"/>
        <v>6.782132547552755E-2</v>
      </c>
      <c r="W38" s="44">
        <v>72782.81</v>
      </c>
      <c r="X38" s="10">
        <f t="shared" si="10"/>
        <v>4.0387261873826963E-2</v>
      </c>
      <c r="Y38" s="44">
        <v>44444.18</v>
      </c>
      <c r="Z38" s="10">
        <f t="shared" si="11"/>
        <v>1.8735817498035493E-2</v>
      </c>
      <c r="AA38" s="44">
        <v>219177.21</v>
      </c>
      <c r="AB38" s="10">
        <f t="shared" si="12"/>
        <v>6.2653872181380174E-2</v>
      </c>
      <c r="AC38" s="44">
        <f t="shared" si="13"/>
        <v>1784762.6199999999</v>
      </c>
      <c r="AD38" s="10">
        <f>SUM(AC38/AC76)*100</f>
        <v>7.9320292442999832E-2</v>
      </c>
    </row>
    <row r="39" spans="1:30" x14ac:dyDescent="0.25">
      <c r="A39" s="11" t="s">
        <v>49</v>
      </c>
      <c r="B39" s="12"/>
      <c r="C39" s="12"/>
      <c r="D39" s="13"/>
      <c r="E39" s="17">
        <v>106292.03</v>
      </c>
      <c r="F39" s="10">
        <f>SUM(E39/E76)*100</f>
        <v>8.537411087757435E-2</v>
      </c>
      <c r="G39" s="17">
        <v>49320.55</v>
      </c>
      <c r="H39" s="10">
        <f>SUM(G39/G76)*100</f>
        <v>3.0979384355122968E-2</v>
      </c>
      <c r="I39" s="17">
        <v>42256.86</v>
      </c>
      <c r="J39" s="10">
        <f>SUM(I39/I76)*100</f>
        <v>2.3449966760656606E-2</v>
      </c>
      <c r="K39" s="17">
        <v>17450.5</v>
      </c>
      <c r="L39" s="10">
        <f>SUM(K39/K76)*100</f>
        <v>1.0489796873967148E-2</v>
      </c>
      <c r="M39" s="17">
        <v>85719.55</v>
      </c>
      <c r="N39" s="10">
        <f>SUM(M39/M76)*100</f>
        <v>4.8873684329788954E-2</v>
      </c>
      <c r="O39" s="17">
        <v>128696</v>
      </c>
      <c r="P39" s="10">
        <f>SUM(O39/O76)*100</f>
        <v>6.0901496234098094E-2</v>
      </c>
      <c r="Q39" s="14">
        <v>75852.09</v>
      </c>
      <c r="R39" s="10">
        <f t="shared" si="7"/>
        <v>5.8136007200737604E-2</v>
      </c>
      <c r="S39" s="17">
        <v>74973.17</v>
      </c>
      <c r="T39" s="10">
        <f t="shared" si="8"/>
        <v>4.6600112967969787E-2</v>
      </c>
      <c r="U39" s="17">
        <v>135162.67000000001</v>
      </c>
      <c r="V39" s="10">
        <f t="shared" si="9"/>
        <v>7.7461511255234414E-2</v>
      </c>
      <c r="W39" s="17">
        <v>98739.55</v>
      </c>
      <c r="X39" s="10">
        <f t="shared" si="10"/>
        <v>5.4790685646155066E-2</v>
      </c>
      <c r="Y39" s="17">
        <v>40022.980000000003</v>
      </c>
      <c r="Z39" s="10">
        <f t="shared" si="11"/>
        <v>1.6872023491209077E-2</v>
      </c>
      <c r="AA39" s="17">
        <v>103468.93</v>
      </c>
      <c r="AB39" s="10">
        <f t="shared" si="12"/>
        <v>2.9577569287263815E-2</v>
      </c>
      <c r="AC39" s="17">
        <f t="shared" si="13"/>
        <v>957954.88000000012</v>
      </c>
      <c r="AD39" s="10">
        <f>SUM(AC39/AC76)*100</f>
        <v>4.257443560130076E-2</v>
      </c>
    </row>
    <row r="40" spans="1:30" x14ac:dyDescent="0.25">
      <c r="A40" s="11" t="s">
        <v>50</v>
      </c>
      <c r="B40" s="12"/>
      <c r="C40" s="12"/>
      <c r="D40" s="13"/>
      <c r="E40" s="17">
        <v>132157.06</v>
      </c>
      <c r="F40" s="10">
        <f>SUM(E40/E76)*100</f>
        <v>0.10614898872186604</v>
      </c>
      <c r="G40" s="17">
        <v>487708.79</v>
      </c>
      <c r="H40" s="10">
        <f>SUM(G40/G76)*100</f>
        <v>0.30634123217972936</v>
      </c>
      <c r="I40" s="17">
        <v>303788.63</v>
      </c>
      <c r="J40" s="10">
        <f>SUM(I40/I76)*100</f>
        <v>0.16858406601355161</v>
      </c>
      <c r="K40" s="17">
        <v>228258</v>
      </c>
      <c r="L40" s="10">
        <f>SUM(K40/K76)*100</f>
        <v>0.13720982521177005</v>
      </c>
      <c r="M40" s="17">
        <v>566776.93000000005</v>
      </c>
      <c r="N40" s="10">
        <f>SUM(M40/M76)*100</f>
        <v>0.32315238195052226</v>
      </c>
      <c r="O40" s="17">
        <v>416722.54</v>
      </c>
      <c r="P40" s="10">
        <f>SUM(O40/O76)*100</f>
        <v>0.19720135979730363</v>
      </c>
      <c r="Q40" s="14">
        <v>263440.56</v>
      </c>
      <c r="R40" s="10">
        <f t="shared" si="7"/>
        <v>0.20191114434851232</v>
      </c>
      <c r="S40" s="17">
        <v>378443.47</v>
      </c>
      <c r="T40" s="10">
        <f t="shared" si="8"/>
        <v>0.23522426027858342</v>
      </c>
      <c r="U40" s="17">
        <v>455182.64</v>
      </c>
      <c r="V40" s="10">
        <f t="shared" si="9"/>
        <v>0.26086444719941765</v>
      </c>
      <c r="W40" s="17">
        <v>522266.53</v>
      </c>
      <c r="X40" s="10">
        <f t="shared" si="10"/>
        <v>0.28980627589186114</v>
      </c>
      <c r="Y40" s="17">
        <v>355410.23</v>
      </c>
      <c r="Z40" s="10">
        <f t="shared" si="11"/>
        <v>0.14982616860553663</v>
      </c>
      <c r="AA40" s="17">
        <v>704270.33</v>
      </c>
      <c r="AB40" s="10">
        <f t="shared" si="12"/>
        <v>0.20132231465560874</v>
      </c>
      <c r="AC40" s="17">
        <f t="shared" si="13"/>
        <v>4814425.7100000009</v>
      </c>
      <c r="AD40" s="10">
        <f>SUM(AC40/AC76)*100</f>
        <v>0.21396775738293819</v>
      </c>
    </row>
    <row r="41" spans="1:30" x14ac:dyDescent="0.25">
      <c r="A41" s="11" t="s">
        <v>51</v>
      </c>
      <c r="B41" s="12"/>
      <c r="C41" s="12"/>
      <c r="D41" s="13"/>
      <c r="E41" s="17">
        <v>27454.29</v>
      </c>
      <c r="F41" s="10">
        <f>SUM(E41/E76)*100</f>
        <v>2.2051376745039875E-2</v>
      </c>
      <c r="G41" s="17">
        <v>35086.199999999997</v>
      </c>
      <c r="H41" s="10">
        <f>SUM(G41/G76)*100</f>
        <v>2.2038458114532693E-2</v>
      </c>
      <c r="I41" s="17">
        <v>3051</v>
      </c>
      <c r="J41" s="10">
        <f>SUM(I41/I76)*100</f>
        <v>1.6931179597055558E-3</v>
      </c>
      <c r="K41" s="17">
        <v>15075</v>
      </c>
      <c r="L41" s="10">
        <f>SUM(K41/K76)*100</f>
        <v>9.0618428053668813E-3</v>
      </c>
      <c r="M41" s="17">
        <v>76386.87</v>
      </c>
      <c r="N41" s="10">
        <f>SUM(M41/M76)*100</f>
        <v>4.355258247763346E-2</v>
      </c>
      <c r="O41" s="17">
        <v>165113.07999999999</v>
      </c>
      <c r="P41" s="10">
        <f>SUM(O41/O76)*100</f>
        <v>7.8134779789739664E-2</v>
      </c>
      <c r="Q41" s="14">
        <v>-19403.099999999999</v>
      </c>
      <c r="R41" s="10">
        <f t="shared" si="7"/>
        <v>-1.487129440094046E-2</v>
      </c>
      <c r="S41" s="17">
        <v>167584.42000000001</v>
      </c>
      <c r="T41" s="10">
        <f t="shared" si="8"/>
        <v>0.10416330140064367</v>
      </c>
      <c r="U41" s="17">
        <v>90500.78</v>
      </c>
      <c r="V41" s="10">
        <f t="shared" si="9"/>
        <v>5.1865853112974855E-2</v>
      </c>
      <c r="W41" s="17">
        <v>-71419.899999999994</v>
      </c>
      <c r="X41" s="10">
        <f t="shared" si="10"/>
        <v>-3.9630981605444121E-2</v>
      </c>
      <c r="Y41" s="17">
        <v>4214.72</v>
      </c>
      <c r="Z41" s="10">
        <f t="shared" si="11"/>
        <v>1.7767506279859401E-3</v>
      </c>
      <c r="AA41" s="17">
        <v>97114.43</v>
      </c>
      <c r="AB41" s="10">
        <f t="shared" si="12"/>
        <v>2.7761075543335872E-2</v>
      </c>
      <c r="AC41" s="17">
        <f t="shared" si="13"/>
        <v>590757.78999999992</v>
      </c>
      <c r="AD41" s="10">
        <f>SUM(AC41/AC76)*100</f>
        <v>2.6255077364731153E-2</v>
      </c>
    </row>
    <row r="42" spans="1:30" x14ac:dyDescent="0.25">
      <c r="A42" s="11" t="s">
        <v>52</v>
      </c>
      <c r="B42" s="12"/>
      <c r="C42" s="12"/>
      <c r="D42" s="13"/>
      <c r="E42" s="17">
        <v>0</v>
      </c>
      <c r="F42" s="10">
        <f>SUM(E42/E76)*100</f>
        <v>0</v>
      </c>
      <c r="G42" s="17">
        <v>46614.239999999998</v>
      </c>
      <c r="H42" s="10">
        <f>SUM(G42/G76)*100</f>
        <v>2.9279488111587301E-2</v>
      </c>
      <c r="I42" s="17">
        <v>17616.63</v>
      </c>
      <c r="J42" s="10">
        <f>SUM(I42/I76)*100</f>
        <v>9.7761496697763642E-3</v>
      </c>
      <c r="K42" s="17">
        <v>15521.24</v>
      </c>
      <c r="L42" s="10">
        <f>SUM(K42/K76)*100</f>
        <v>9.3300853747510879E-3</v>
      </c>
      <c r="M42" s="17">
        <v>18827.43</v>
      </c>
      <c r="N42" s="10">
        <f>SUM(M42/M76)*100</f>
        <v>1.0734609205965249E-2</v>
      </c>
      <c r="O42" s="17">
        <v>31930.27</v>
      </c>
      <c r="P42" s="10">
        <f>SUM(O42/O76)*100</f>
        <v>1.5110036195054509E-2</v>
      </c>
      <c r="Q42" s="14">
        <v>10064.23</v>
      </c>
      <c r="R42" s="10">
        <f t="shared" si="7"/>
        <v>7.7136193313840059E-3</v>
      </c>
      <c r="S42" s="17">
        <v>27506.01</v>
      </c>
      <c r="T42" s="10">
        <f t="shared" si="8"/>
        <v>1.7096558319437561E-2</v>
      </c>
      <c r="U42" s="17">
        <v>86437.31</v>
      </c>
      <c r="V42" s="10">
        <f t="shared" si="9"/>
        <v>4.9537084917286603E-2</v>
      </c>
      <c r="W42" s="17">
        <v>48904.480000000003</v>
      </c>
      <c r="X42" s="10">
        <f t="shared" si="10"/>
        <v>2.7137150112276975E-2</v>
      </c>
      <c r="Y42" s="17">
        <v>32890.25</v>
      </c>
      <c r="Z42" s="10">
        <f t="shared" si="11"/>
        <v>1.3865161230666466E-2</v>
      </c>
      <c r="AA42" s="17">
        <v>604822.72</v>
      </c>
      <c r="AB42" s="10">
        <f t="shared" si="12"/>
        <v>0.1728942776088567</v>
      </c>
      <c r="AC42" s="17">
        <f t="shared" si="13"/>
        <v>941134.81</v>
      </c>
      <c r="AD42" s="10">
        <f>SUM(AC42/AC76)*100</f>
        <v>4.1826900407342174E-2</v>
      </c>
    </row>
    <row r="43" spans="1:30" x14ac:dyDescent="0.25">
      <c r="A43" s="11" t="s">
        <v>53</v>
      </c>
      <c r="B43" s="12"/>
      <c r="C43" s="12"/>
      <c r="D43" s="13"/>
      <c r="E43" s="17">
        <v>0</v>
      </c>
      <c r="F43" s="10">
        <f>SUM(E43/E76)*100</f>
        <v>0</v>
      </c>
      <c r="G43" s="17">
        <v>0</v>
      </c>
      <c r="H43" s="10">
        <f>SUM(G43/G76)*100</f>
        <v>0</v>
      </c>
      <c r="I43" s="17">
        <v>0</v>
      </c>
      <c r="J43" s="10">
        <f>SUM(I43/I76)*100</f>
        <v>0</v>
      </c>
      <c r="K43" s="17">
        <v>0</v>
      </c>
      <c r="L43" s="10">
        <f>SUM(K43/K76)*100</f>
        <v>0</v>
      </c>
      <c r="M43" s="17">
        <v>0</v>
      </c>
      <c r="N43" s="10">
        <f>SUM(M43/M76)*100</f>
        <v>0</v>
      </c>
      <c r="O43" s="17">
        <v>0</v>
      </c>
      <c r="P43" s="10">
        <f>SUM(O43/O76)*100</f>
        <v>0</v>
      </c>
      <c r="Q43" s="14">
        <v>0</v>
      </c>
      <c r="R43" s="10">
        <f t="shared" si="7"/>
        <v>0</v>
      </c>
      <c r="S43" s="17">
        <v>0</v>
      </c>
      <c r="T43" s="10">
        <f t="shared" si="8"/>
        <v>0</v>
      </c>
      <c r="U43" s="17">
        <v>0</v>
      </c>
      <c r="V43" s="10">
        <f t="shared" si="9"/>
        <v>0</v>
      </c>
      <c r="W43" s="17">
        <v>0</v>
      </c>
      <c r="X43" s="10">
        <f t="shared" si="10"/>
        <v>0</v>
      </c>
      <c r="Y43" s="17">
        <v>0</v>
      </c>
      <c r="Z43" s="10">
        <f t="shared" si="11"/>
        <v>0</v>
      </c>
      <c r="AA43" s="17">
        <v>0</v>
      </c>
      <c r="AB43" s="10">
        <f t="shared" si="12"/>
        <v>0</v>
      </c>
      <c r="AC43" s="17">
        <f t="shared" si="13"/>
        <v>0</v>
      </c>
      <c r="AD43" s="10">
        <f>SUM(AC43/AC76)*100</f>
        <v>0</v>
      </c>
    </row>
    <row r="44" spans="1:30" x14ac:dyDescent="0.25">
      <c r="A44" s="11" t="s">
        <v>54</v>
      </c>
      <c r="B44" s="12"/>
      <c r="C44" s="12"/>
      <c r="D44" s="13"/>
      <c r="E44" s="17">
        <v>0</v>
      </c>
      <c r="F44" s="10">
        <f>SUM(E44/E76)*100</f>
        <v>0</v>
      </c>
      <c r="G44" s="17">
        <v>38575.29</v>
      </c>
      <c r="H44" s="10">
        <f>SUM(G44/G76)*100</f>
        <v>2.4230036678835321E-2</v>
      </c>
      <c r="I44" s="17">
        <v>6941</v>
      </c>
      <c r="J44" s="10">
        <f>SUM(I44/I76)*100</f>
        <v>3.8518294848627534E-3</v>
      </c>
      <c r="K44" s="17">
        <v>35322.660000000003</v>
      </c>
      <c r="L44" s="10">
        <f>SUM(K44/K76)*100</f>
        <v>2.1233060854886937E-2</v>
      </c>
      <c r="M44" s="17">
        <v>7788.93</v>
      </c>
      <c r="N44" s="10">
        <f>SUM(M44/M76)*100</f>
        <v>4.4409204911461048E-3</v>
      </c>
      <c r="O44" s="17">
        <v>8235.7800000000007</v>
      </c>
      <c r="P44" s="10">
        <f>SUM(O44/O76)*100</f>
        <v>3.8973342190500126E-3</v>
      </c>
      <c r="Q44" s="14">
        <v>2000</v>
      </c>
      <c r="R44" s="10">
        <f t="shared" si="7"/>
        <v>1.5328781896645856E-3</v>
      </c>
      <c r="S44" s="17">
        <v>6064.18</v>
      </c>
      <c r="T44" s="10">
        <f t="shared" si="8"/>
        <v>3.7692346883305456E-3</v>
      </c>
      <c r="U44" s="17">
        <v>36796.019999999997</v>
      </c>
      <c r="V44" s="10">
        <f t="shared" si="9"/>
        <v>2.1087740552756393E-2</v>
      </c>
      <c r="W44" s="17">
        <v>11554.88</v>
      </c>
      <c r="X44" s="10">
        <f t="shared" si="10"/>
        <v>6.4118157086906335E-3</v>
      </c>
      <c r="Y44" s="17">
        <v>69.3</v>
      </c>
      <c r="Z44" s="10">
        <f t="shared" si="11"/>
        <v>2.921399725709552E-5</v>
      </c>
      <c r="AA44" s="17">
        <v>33540.370000000003</v>
      </c>
      <c r="AB44" s="10">
        <f t="shared" si="12"/>
        <v>9.5878310290390054E-3</v>
      </c>
      <c r="AC44" s="17">
        <f t="shared" si="13"/>
        <v>186888.40999999997</v>
      </c>
      <c r="AD44" s="10">
        <f>SUM(AC44/AC76)*100</f>
        <v>8.3058907494416544E-3</v>
      </c>
    </row>
    <row r="45" spans="1:30" x14ac:dyDescent="0.25">
      <c r="A45" s="11" t="s">
        <v>55</v>
      </c>
      <c r="B45" s="12"/>
      <c r="C45" s="12"/>
      <c r="D45" s="13"/>
      <c r="E45" s="18">
        <v>4942.3999999999996</v>
      </c>
      <c r="F45" s="19">
        <f>SUM(E45/E77)*100</f>
        <v>2.7678441269162902E-3</v>
      </c>
      <c r="G45" s="18">
        <v>3893.93</v>
      </c>
      <c r="H45" s="19">
        <f>SUM(G45/G77)*100</f>
        <v>-1.1556097101819983E-2</v>
      </c>
      <c r="I45" s="18">
        <v>6379.42</v>
      </c>
      <c r="J45" s="19">
        <f>SUM(I45/I77)*100</f>
        <v>-1.0160706378528011E-2</v>
      </c>
      <c r="K45" s="18">
        <v>48688.73</v>
      </c>
      <c r="L45" s="19">
        <f>SUM(K45/K77)*100</f>
        <v>-8.0565846266795776E-2</v>
      </c>
      <c r="M45" s="18">
        <v>14927.85</v>
      </c>
      <c r="N45" s="19">
        <f>SUM(M45/M77)*100</f>
        <v>-3.0886674818789265E-2</v>
      </c>
      <c r="O45" s="18">
        <v>40121.65</v>
      </c>
      <c r="P45" s="19">
        <f>SUM(O45/O77)*100</f>
        <v>-0.40475603975891983</v>
      </c>
      <c r="Q45" s="14">
        <v>8356.84</v>
      </c>
      <c r="R45" s="10">
        <f t="shared" si="7"/>
        <v>6.4050088852582975E-3</v>
      </c>
      <c r="S45" s="18">
        <v>9159.9</v>
      </c>
      <c r="T45" s="10">
        <f t="shared" si="8"/>
        <v>5.693401716578163E-3</v>
      </c>
      <c r="U45" s="18">
        <v>8635.5</v>
      </c>
      <c r="V45" s="10">
        <f t="shared" si="9"/>
        <v>4.948991318716749E-3</v>
      </c>
      <c r="W45" s="18">
        <v>2817.9</v>
      </c>
      <c r="X45" s="10">
        <f t="shared" si="10"/>
        <v>1.5636558307415859E-3</v>
      </c>
      <c r="Y45" s="18">
        <v>15670.8</v>
      </c>
      <c r="Z45" s="10">
        <f t="shared" si="11"/>
        <v>6.6061574057213919E-3</v>
      </c>
      <c r="AA45" s="18">
        <v>85788.7</v>
      </c>
      <c r="AB45" s="10">
        <f t="shared" si="12"/>
        <v>2.4523508828343824E-2</v>
      </c>
      <c r="AC45" s="18">
        <f t="shared" si="13"/>
        <v>249383.62</v>
      </c>
      <c r="AD45" s="19">
        <f>SUM(AC45/AC77)*100</f>
        <v>-0.13808885076106814</v>
      </c>
    </row>
    <row r="46" spans="1:30" x14ac:dyDescent="0.25">
      <c r="A46" s="11"/>
      <c r="B46" s="20" t="s">
        <v>56</v>
      </c>
      <c r="C46" s="12"/>
      <c r="D46" s="13"/>
      <c r="E46" s="21">
        <v>309482.02999999997</v>
      </c>
      <c r="F46" s="22">
        <f>SUM(F38:F44)</f>
        <v>0.2446072404321892</v>
      </c>
      <c r="G46" s="21">
        <v>831072.45000000007</v>
      </c>
      <c r="H46" s="22">
        <f>SUM(H38:H44)</f>
        <v>0.51957006362219738</v>
      </c>
      <c r="I46" s="21">
        <v>528375.55000000005</v>
      </c>
      <c r="J46" s="22">
        <f>SUM(J38:J44)</f>
        <v>0.28967585139291901</v>
      </c>
      <c r="K46" s="21">
        <v>484318.56999999995</v>
      </c>
      <c r="L46" s="22">
        <f>SUM(L38:L44)</f>
        <v>0.2618646189988143</v>
      </c>
      <c r="M46" s="21">
        <v>879454.44000000018</v>
      </c>
      <c r="N46" s="22">
        <f>SUM(N38:N44)</f>
        <v>0.4929167226655865</v>
      </c>
      <c r="O46" s="21">
        <v>1026289.6699999999</v>
      </c>
      <c r="P46" s="23">
        <f>SUM(P38:P44)</f>
        <v>0.46667423972942412</v>
      </c>
      <c r="Q46" s="50">
        <v>454867.81</v>
      </c>
      <c r="R46" s="25">
        <f t="shared" si="7"/>
        <v>0.34862847256474733</v>
      </c>
      <c r="S46" s="26">
        <v>1053837.5</v>
      </c>
      <c r="T46" s="51">
        <f t="shared" si="8"/>
        <v>0.65502027658538198</v>
      </c>
      <c r="U46" s="21">
        <v>931054.42000000016</v>
      </c>
      <c r="V46" s="51">
        <f t="shared" si="9"/>
        <v>0.53358580763509456</v>
      </c>
      <c r="W46" s="21">
        <v>685644.25</v>
      </c>
      <c r="X46" s="51">
        <f t="shared" si="10"/>
        <v>0.38046475365589333</v>
      </c>
      <c r="Y46" s="21">
        <v>492720.45999999996</v>
      </c>
      <c r="Z46" s="51">
        <f t="shared" si="11"/>
        <v>0.20771044973960812</v>
      </c>
      <c r="AA46" s="21">
        <v>1848180.69</v>
      </c>
      <c r="AB46" s="51">
        <f t="shared" si="12"/>
        <v>0.52831987741496944</v>
      </c>
      <c r="AC46" s="21">
        <f t="shared" si="13"/>
        <v>9525297.8399999999</v>
      </c>
      <c r="AD46" s="22">
        <f>SUM(AD38:AD44)</f>
        <v>0.41225035394875376</v>
      </c>
    </row>
    <row r="47" spans="1:30" x14ac:dyDescent="0.25">
      <c r="A47" s="11"/>
      <c r="B47" s="12"/>
      <c r="C47" s="20" t="s">
        <v>57</v>
      </c>
      <c r="D47" s="13"/>
      <c r="E47" s="21">
        <v>99436888.36999999</v>
      </c>
      <c r="F47" s="22">
        <f>SUM(E47/E76)*100</f>
        <v>79.868038394048583</v>
      </c>
      <c r="G47" s="21">
        <v>135907324.56999999</v>
      </c>
      <c r="H47" s="22">
        <f>SUM(G47/G76)*100</f>
        <v>85.36655095148933</v>
      </c>
      <c r="I47" s="21">
        <v>139150408.11000001</v>
      </c>
      <c r="J47" s="22">
        <f>SUM(I47/I76)*100</f>
        <v>77.219945942772412</v>
      </c>
      <c r="K47" s="21">
        <v>137303203.69999999</v>
      </c>
      <c r="L47" s="22">
        <f>SUM(K47/K76)*100</f>
        <v>82.535326607142181</v>
      </c>
      <c r="M47" s="21">
        <v>138575298.15000001</v>
      </c>
      <c r="N47" s="22">
        <f>SUM(M47/M76)*100</f>
        <v>79.00981022053297</v>
      </c>
      <c r="O47" s="21">
        <v>165509113.69</v>
      </c>
      <c r="P47" s="23">
        <f>SUM(O47/O76)*100</f>
        <v>78.32219077594057</v>
      </c>
      <c r="Q47" s="50">
        <v>102403432.47999999</v>
      </c>
      <c r="R47" s="25">
        <f t="shared" si="7"/>
        <v>78.485994097691005</v>
      </c>
      <c r="S47" s="26">
        <v>136827561.45000002</v>
      </c>
      <c r="T47" s="22">
        <f t="shared" si="8"/>
        <v>85.046154787130234</v>
      </c>
      <c r="U47" s="21">
        <v>104913271.35000001</v>
      </c>
      <c r="V47" s="22">
        <f t="shared" si="9"/>
        <v>60.12562898839959</v>
      </c>
      <c r="W47" s="21">
        <v>155382409.04000002</v>
      </c>
      <c r="X47" s="22">
        <f t="shared" si="10"/>
        <v>86.221870857755832</v>
      </c>
      <c r="Y47" s="21">
        <v>208954556.43000001</v>
      </c>
      <c r="Z47" s="22">
        <f t="shared" si="11"/>
        <v>88.086548894713303</v>
      </c>
      <c r="AA47" s="21">
        <v>216641067.90000001</v>
      </c>
      <c r="AB47" s="22">
        <f t="shared" si="12"/>
        <v>61.928892047874427</v>
      </c>
      <c r="AC47" s="21">
        <f t="shared" si="13"/>
        <v>1741004535.24</v>
      </c>
      <c r="AD47" s="22">
        <f>SUM(AC47/AC76)*100</f>
        <v>77.375549741077492</v>
      </c>
    </row>
    <row r="48" spans="1:30" x14ac:dyDescent="0.25">
      <c r="A48" s="11" t="s">
        <v>58</v>
      </c>
      <c r="B48" s="12"/>
      <c r="C48" s="12"/>
      <c r="D48" s="13"/>
      <c r="E48" s="17">
        <v>0</v>
      </c>
      <c r="F48" s="10">
        <f>SUM(E48/E76)*100</f>
        <v>0</v>
      </c>
      <c r="G48" s="17">
        <v>248240</v>
      </c>
      <c r="H48" s="10">
        <f>SUM(G48/G76)*100</f>
        <v>0.15592531657322811</v>
      </c>
      <c r="I48" s="17">
        <v>0</v>
      </c>
      <c r="J48" s="10">
        <f>SUM(I48/I76)*100</f>
        <v>0</v>
      </c>
      <c r="K48" s="17">
        <v>62640</v>
      </c>
      <c r="L48" s="10">
        <f>SUM(K48/K76)*100</f>
        <v>3.7653985627076711E-2</v>
      </c>
      <c r="M48" s="17">
        <v>75640</v>
      </c>
      <c r="N48" s="10">
        <f>SUM(M48/M76)*100</f>
        <v>4.3126748597084756E-2</v>
      </c>
      <c r="O48" s="17">
        <v>125280</v>
      </c>
      <c r="P48" s="10">
        <f>SUM(O48/O76)*100</f>
        <v>5.9284977374648856E-2</v>
      </c>
      <c r="Q48" s="14">
        <v>0</v>
      </c>
      <c r="R48" s="10">
        <f t="shared" si="7"/>
        <v>0</v>
      </c>
      <c r="S48" s="17">
        <v>299257.82</v>
      </c>
      <c r="T48" s="10">
        <f t="shared" si="8"/>
        <v>0.18600585007341117</v>
      </c>
      <c r="U48" s="17">
        <v>54270.02</v>
      </c>
      <c r="V48" s="10">
        <f t="shared" si="9"/>
        <v>3.1102062167400184E-2</v>
      </c>
      <c r="W48" s="17">
        <v>14616</v>
      </c>
      <c r="X48" s="10">
        <f t="shared" si="10"/>
        <v>8.1104345867912351E-3</v>
      </c>
      <c r="Y48" s="1">
        <v>-16570.02</v>
      </c>
      <c r="Z48" s="10">
        <f t="shared" si="11"/>
        <v>-6.9852311519483113E-3</v>
      </c>
      <c r="AA48" s="17">
        <v>-16570.02</v>
      </c>
      <c r="AB48" s="10">
        <f t="shared" si="12"/>
        <v>-4.7366964618397742E-3</v>
      </c>
      <c r="AC48" s="1">
        <f t="shared" si="13"/>
        <v>846803.8</v>
      </c>
      <c r="AD48" s="10">
        <f>SUM(AC48/AC76)*100</f>
        <v>3.7634542714618004E-2</v>
      </c>
    </row>
    <row r="49" spans="1:30" x14ac:dyDescent="0.25">
      <c r="A49" s="11" t="s">
        <v>59</v>
      </c>
      <c r="B49" s="12"/>
      <c r="C49" s="12"/>
      <c r="D49" s="13"/>
      <c r="E49" s="17">
        <v>0</v>
      </c>
      <c r="F49" s="10">
        <f>SUM(E50/E76)*100</f>
        <v>0</v>
      </c>
      <c r="G49" s="17">
        <v>32157.7</v>
      </c>
      <c r="H49" s="10">
        <f>SUM(G50/G76)*100</f>
        <v>0</v>
      </c>
      <c r="I49" s="17">
        <v>131130</v>
      </c>
      <c r="J49" s="10">
        <f>SUM(I50/I76)*100</f>
        <v>0</v>
      </c>
      <c r="K49" s="17">
        <v>0</v>
      </c>
      <c r="L49" s="10">
        <f>SUM(K50/K76)*100</f>
        <v>0</v>
      </c>
      <c r="M49" s="17">
        <v>0</v>
      </c>
      <c r="N49" s="10">
        <f>SUM(M50/M76)*100</f>
        <v>0</v>
      </c>
      <c r="O49" s="17">
        <v>0</v>
      </c>
      <c r="P49" s="10">
        <f>SUM(O50/O76)*100</f>
        <v>1.4339220282529517</v>
      </c>
      <c r="Q49" s="14">
        <v>0</v>
      </c>
      <c r="R49" s="10">
        <f t="shared" si="7"/>
        <v>0</v>
      </c>
      <c r="S49" s="17">
        <v>0</v>
      </c>
      <c r="T49" s="10">
        <f t="shared" si="8"/>
        <v>0</v>
      </c>
      <c r="U49" s="17">
        <v>768</v>
      </c>
      <c r="V49" s="10">
        <f t="shared" si="9"/>
        <v>4.4013957880544995E-4</v>
      </c>
      <c r="W49" s="17">
        <v>15146</v>
      </c>
      <c r="X49" s="10">
        <f t="shared" si="10"/>
        <v>8.4045321737506867E-3</v>
      </c>
      <c r="Y49" s="17">
        <v>0</v>
      </c>
      <c r="Z49" s="10">
        <f t="shared" si="11"/>
        <v>0</v>
      </c>
      <c r="AA49" s="17">
        <v>0</v>
      </c>
      <c r="AB49" s="10">
        <f t="shared" si="12"/>
        <v>0</v>
      </c>
      <c r="AC49" s="17">
        <f t="shared" si="13"/>
        <v>179201.7</v>
      </c>
      <c r="AD49" s="10">
        <f>SUM(AC50/AC76)*100</f>
        <v>-0.13589946607137476</v>
      </c>
    </row>
    <row r="50" spans="1:30" x14ac:dyDescent="0.25">
      <c r="A50" s="11" t="s">
        <v>60</v>
      </c>
      <c r="B50" s="12"/>
      <c r="C50" s="12"/>
      <c r="D50" s="13"/>
      <c r="E50" s="17">
        <v>0</v>
      </c>
      <c r="F50" s="10">
        <f>SUM(E51/E77)*100</f>
        <v>0.2480499076192989</v>
      </c>
      <c r="G50" s="17">
        <v>0</v>
      </c>
      <c r="H50" s="10">
        <f>SUM(G51/G77)*100</f>
        <v>-15.012147767148548</v>
      </c>
      <c r="I50" s="17">
        <v>0</v>
      </c>
      <c r="J50" s="10">
        <f>SUM(I51/I77)*100</f>
        <v>-16.65444537388073</v>
      </c>
      <c r="K50" s="17">
        <v>0</v>
      </c>
      <c r="L50" s="10">
        <f>SUM(K51/K77)*100</f>
        <v>-14.649035704944295</v>
      </c>
      <c r="M50" s="17">
        <v>0</v>
      </c>
      <c r="N50" s="10">
        <f>SUM(M51/M77)*100</f>
        <v>-21.876666449889456</v>
      </c>
      <c r="O50" s="17">
        <v>3030139.5</v>
      </c>
      <c r="P50" s="10">
        <f>SUM(O51/O77)*100</f>
        <v>-96.923318413340183</v>
      </c>
      <c r="Q50" s="14">
        <v>0</v>
      </c>
      <c r="R50" s="10">
        <f t="shared" si="7"/>
        <v>0</v>
      </c>
      <c r="S50" s="17">
        <v>0</v>
      </c>
      <c r="T50" s="10">
        <f t="shared" si="8"/>
        <v>0</v>
      </c>
      <c r="U50" s="17">
        <v>0</v>
      </c>
      <c r="V50" s="10">
        <f t="shared" si="9"/>
        <v>0</v>
      </c>
      <c r="W50" s="17">
        <v>0</v>
      </c>
      <c r="X50" s="10">
        <f t="shared" si="10"/>
        <v>0</v>
      </c>
      <c r="Y50" s="17">
        <v>0</v>
      </c>
      <c r="Z50" s="10">
        <f t="shared" si="11"/>
        <v>0</v>
      </c>
      <c r="AA50" s="17">
        <v>-6087973.5</v>
      </c>
      <c r="AB50" s="10">
        <f t="shared" si="12"/>
        <v>-1.7403046307261127</v>
      </c>
      <c r="AC50" s="17">
        <f t="shared" si="13"/>
        <v>-3057834</v>
      </c>
      <c r="AD50" s="10">
        <f>SUM(AC51/AC77)*100</f>
        <v>-77.689694182258179</v>
      </c>
    </row>
    <row r="51" spans="1:30" x14ac:dyDescent="0.25">
      <c r="A51" s="11" t="s">
        <v>61</v>
      </c>
      <c r="B51" s="12"/>
      <c r="C51" s="12"/>
      <c r="D51" s="13"/>
      <c r="E51" s="17">
        <v>442930.24</v>
      </c>
      <c r="F51" s="10">
        <f>SUM(E51/E76)*100</f>
        <v>0.35576303717965135</v>
      </c>
      <c r="G51" s="17">
        <v>5058477.0999999996</v>
      </c>
      <c r="H51" s="10">
        <f>SUM(G51/G76)*100</f>
        <v>3.1773470963419461</v>
      </c>
      <c r="I51" s="17">
        <v>10456527.130000001</v>
      </c>
      <c r="J51" s="10">
        <f>SUM(I51/I76)*100</f>
        <v>5.8027315240745301</v>
      </c>
      <c r="K51" s="17">
        <v>8852919.4100000001</v>
      </c>
      <c r="L51" s="10">
        <f>SUM(K51/K76)*100</f>
        <v>5.3216427238475168</v>
      </c>
      <c r="M51" s="17">
        <v>10573219.59</v>
      </c>
      <c r="N51" s="10">
        <f>SUM(M51/M76)*100</f>
        <v>6.0284053823334416</v>
      </c>
      <c r="O51" s="17">
        <v>9607573.6400000006</v>
      </c>
      <c r="P51" s="10">
        <f>SUM(O51/O76)*100</f>
        <v>4.5464941401075407</v>
      </c>
      <c r="Q51" s="14">
        <v>0</v>
      </c>
      <c r="R51" s="10">
        <f t="shared" si="7"/>
        <v>0</v>
      </c>
      <c r="S51" s="17">
        <v>1829038.02</v>
      </c>
      <c r="T51" s="10">
        <f t="shared" si="8"/>
        <v>1.1368517344899753</v>
      </c>
      <c r="U51" s="17">
        <v>4286257.42</v>
      </c>
      <c r="V51" s="10">
        <f t="shared" si="9"/>
        <v>2.4564473118366332</v>
      </c>
      <c r="W51" s="17">
        <v>9215451.4300000072</v>
      </c>
      <c r="X51" s="10">
        <f t="shared" si="10"/>
        <v>5.1136642043491252</v>
      </c>
      <c r="Y51" s="17">
        <v>1219093.4200000018</v>
      </c>
      <c r="Z51" s="10">
        <f t="shared" si="11"/>
        <v>0.51391907399744952</v>
      </c>
      <c r="AA51" s="17">
        <v>78763374.760000005</v>
      </c>
      <c r="AB51" s="10">
        <f t="shared" si="12"/>
        <v>22.51525336410289</v>
      </c>
      <c r="AC51" s="17">
        <f t="shared" si="13"/>
        <v>140304862.16000003</v>
      </c>
      <c r="AD51" s="10">
        <f>SUM(AC51/AC76)*100</f>
        <v>6.2355758536146295</v>
      </c>
    </row>
    <row r="52" spans="1:30" x14ac:dyDescent="0.25">
      <c r="A52" s="11" t="s">
        <v>62</v>
      </c>
      <c r="B52" s="12"/>
      <c r="C52" s="12"/>
      <c r="D52" s="13"/>
      <c r="E52" s="17">
        <v>97731.8</v>
      </c>
      <c r="F52" s="10">
        <f>SUM(E52/E76)*100</f>
        <v>7.8498505762519752E-2</v>
      </c>
      <c r="G52" s="17">
        <v>0</v>
      </c>
      <c r="H52" s="10">
        <f>SUM(G52/G76)*100</f>
        <v>0</v>
      </c>
      <c r="I52" s="17">
        <v>0</v>
      </c>
      <c r="J52" s="10">
        <f>SUM(I52/I76)*100</f>
        <v>0</v>
      </c>
      <c r="K52" s="17">
        <v>0</v>
      </c>
      <c r="L52" s="10">
        <f>SUM(K52/K76)*100</f>
        <v>0</v>
      </c>
      <c r="M52" s="17">
        <v>18258.400000000001</v>
      </c>
      <c r="N52" s="10">
        <f>SUM(M52/M76)*100</f>
        <v>1.0410172218204818E-2</v>
      </c>
      <c r="O52" s="17">
        <v>0</v>
      </c>
      <c r="P52" s="10">
        <f>SUM(O52/O76)*100</f>
        <v>0</v>
      </c>
      <c r="Q52" s="14">
        <v>1600.59</v>
      </c>
      <c r="R52" s="10">
        <f t="shared" si="7"/>
        <v>1.2267547507976194E-3</v>
      </c>
      <c r="S52" s="17">
        <v>0</v>
      </c>
      <c r="T52" s="10">
        <f t="shared" si="8"/>
        <v>0</v>
      </c>
      <c r="U52" s="17">
        <v>40590.720000000001</v>
      </c>
      <c r="V52" s="10">
        <f t="shared" si="9"/>
        <v>2.3262477088815046E-2</v>
      </c>
      <c r="W52" s="17">
        <v>80485.11</v>
      </c>
      <c r="X52" s="10">
        <f t="shared" si="10"/>
        <v>4.466127667389827E-2</v>
      </c>
      <c r="Y52" s="17">
        <v>31349.09</v>
      </c>
      <c r="Z52" s="10">
        <f t="shared" si="11"/>
        <v>1.3215472283873602E-2</v>
      </c>
      <c r="AA52" s="17">
        <v>-5934.46</v>
      </c>
      <c r="AB52" s="10">
        <f t="shared" si="12"/>
        <v>-1.6964213492156111E-3</v>
      </c>
      <c r="AC52" s="17">
        <f t="shared" si="13"/>
        <v>264081.25</v>
      </c>
      <c r="AD52" s="10">
        <f>SUM(AC52/AC76)*100</f>
        <v>1.1736575914343695E-2</v>
      </c>
    </row>
    <row r="53" spans="1:30" x14ac:dyDescent="0.25">
      <c r="A53" s="11" t="s">
        <v>63</v>
      </c>
      <c r="B53" s="12"/>
      <c r="C53" s="12"/>
      <c r="D53" s="13"/>
      <c r="E53" s="17">
        <v>115229.99</v>
      </c>
      <c r="F53" s="10">
        <f>SUM(E53/E76)*100</f>
        <v>9.2553109980887407E-2</v>
      </c>
      <c r="G53" s="17">
        <v>516959.99</v>
      </c>
      <c r="H53" s="10">
        <f>SUM(G53/G76)*100</f>
        <v>0.32471459110716577</v>
      </c>
      <c r="I53" s="17">
        <v>848920.58</v>
      </c>
      <c r="J53" s="10">
        <f>SUM(I53/I76)*100</f>
        <v>0.47109887917458437</v>
      </c>
      <c r="K53" s="17">
        <v>559918.11</v>
      </c>
      <c r="L53" s="10">
        <f>SUM(K53/K76)*100</f>
        <v>0.33657644422541438</v>
      </c>
      <c r="M53" s="17">
        <v>1106538.4099999999</v>
      </c>
      <c r="N53" s="10">
        <f>SUM(M53/M76)*100</f>
        <v>0.63090168986102446</v>
      </c>
      <c r="O53" s="17">
        <v>1401660.24</v>
      </c>
      <c r="P53" s="10">
        <f>SUM(O53/O76)*100</f>
        <v>0.6632933877342343</v>
      </c>
      <c r="Q53" s="14">
        <v>234374.26</v>
      </c>
      <c r="R53" s="10">
        <f t="shared" si="7"/>
        <v>0.17963359568638845</v>
      </c>
      <c r="S53" s="17">
        <v>1422754.52</v>
      </c>
      <c r="T53" s="10">
        <f t="shared" si="8"/>
        <v>0.88432330335891673</v>
      </c>
      <c r="U53" s="52">
        <v>637614.74</v>
      </c>
      <c r="V53" s="10">
        <f t="shared" si="9"/>
        <v>0.36541599362466987</v>
      </c>
      <c r="W53" s="52">
        <v>827295.63</v>
      </c>
      <c r="X53" s="10">
        <f t="shared" si="10"/>
        <v>0.45906726129264125</v>
      </c>
      <c r="Y53" s="52">
        <v>363084.36</v>
      </c>
      <c r="Z53" s="10">
        <f t="shared" si="11"/>
        <v>0.15306126258491029</v>
      </c>
      <c r="AA53" s="53">
        <v>-280403.52</v>
      </c>
      <c r="AB53" s="10">
        <f t="shared" si="12"/>
        <v>-8.0155990220375006E-2</v>
      </c>
      <c r="AC53" s="52">
        <f t="shared" si="13"/>
        <v>7753947.3100000005</v>
      </c>
      <c r="AD53" s="10">
        <f>SUM(AC53/AC76)*100</f>
        <v>0.34460905967249128</v>
      </c>
    </row>
    <row r="54" spans="1:30" x14ac:dyDescent="0.25">
      <c r="A54" s="11" t="s">
        <v>64</v>
      </c>
      <c r="B54" s="12"/>
      <c r="C54" s="12"/>
      <c r="D54" s="13"/>
      <c r="E54" s="17">
        <v>944005.79</v>
      </c>
      <c r="F54" s="10">
        <f>SUM(E54/E76)*100</f>
        <v>0.75822858011585792</v>
      </c>
      <c r="G54" s="17">
        <v>1542969.43</v>
      </c>
      <c r="H54" s="10">
        <f>SUM(G54/G76)*100</f>
        <v>0.96917497919579154</v>
      </c>
      <c r="I54" s="17">
        <v>396538.05</v>
      </c>
      <c r="J54" s="10">
        <f>SUM(I54/I76)*100</f>
        <v>0.22005430814867902</v>
      </c>
      <c r="K54" s="17">
        <v>322546.99</v>
      </c>
      <c r="L54" s="10">
        <f>SUM(K54/K76)*100</f>
        <v>0.19388856522217202</v>
      </c>
      <c r="M54" s="17">
        <v>-65651.77</v>
      </c>
      <c r="N54" s="10">
        <f>SUM(M54/M76)*100</f>
        <v>-3.743187968989465E-2</v>
      </c>
      <c r="O54" s="17">
        <v>471508.74</v>
      </c>
      <c r="P54" s="10">
        <f>SUM(O54/O76)*100</f>
        <v>0.22312727476731473</v>
      </c>
      <c r="Q54" s="14">
        <v>122084.57</v>
      </c>
      <c r="R54" s="10">
        <f t="shared" si="7"/>
        <v>9.3570387323789694E-2</v>
      </c>
      <c r="S54" s="17">
        <v>255493.57</v>
      </c>
      <c r="T54" s="10">
        <f t="shared" si="8"/>
        <v>0.15880386576411129</v>
      </c>
      <c r="U54" s="52">
        <v>466661.91</v>
      </c>
      <c r="V54" s="10">
        <f t="shared" si="9"/>
        <v>0.26744319858326404</v>
      </c>
      <c r="W54" s="52">
        <v>502269.91</v>
      </c>
      <c r="X54" s="10">
        <f t="shared" si="10"/>
        <v>0.27871012930819111</v>
      </c>
      <c r="Y54" s="52">
        <v>572213.18999999994</v>
      </c>
      <c r="Z54" s="10">
        <f t="shared" si="11"/>
        <v>0.24122127796729981</v>
      </c>
      <c r="AA54" s="53">
        <v>1212227.83</v>
      </c>
      <c r="AB54" s="10">
        <f t="shared" si="12"/>
        <v>0.34652675574952274</v>
      </c>
      <c r="AC54" s="52">
        <f t="shared" si="13"/>
        <v>6742868.209999999</v>
      </c>
      <c r="AD54" s="10">
        <f>SUM(AC54/AC76)*100</f>
        <v>0.29967362176254381</v>
      </c>
    </row>
    <row r="55" spans="1:30" x14ac:dyDescent="0.25">
      <c r="A55" s="11" t="s">
        <v>65</v>
      </c>
      <c r="B55" s="12"/>
      <c r="C55" s="12"/>
      <c r="D55" s="13"/>
      <c r="E55" s="17">
        <v>0</v>
      </c>
      <c r="F55" s="10">
        <f>SUM(E55/E76)*100</f>
        <v>0</v>
      </c>
      <c r="G55" s="17">
        <v>0</v>
      </c>
      <c r="H55" s="10">
        <f>SUM(G55/G76)*100</f>
        <v>0</v>
      </c>
      <c r="I55" s="17">
        <v>0</v>
      </c>
      <c r="J55" s="10">
        <f>SUM(I55/I76)*100</f>
        <v>0</v>
      </c>
      <c r="K55" s="17">
        <v>0</v>
      </c>
      <c r="L55" s="10">
        <f>SUM(K55/K76)*100</f>
        <v>0</v>
      </c>
      <c r="M55" s="17">
        <v>0</v>
      </c>
      <c r="N55" s="10">
        <f>SUM(M55/M76)*100</f>
        <v>0</v>
      </c>
      <c r="O55" s="17">
        <v>0</v>
      </c>
      <c r="P55" s="10">
        <f>SUM(O55/O76)*100</f>
        <v>0</v>
      </c>
      <c r="Q55" s="14">
        <v>79200</v>
      </c>
      <c r="R55" s="10">
        <f t="shared" si="7"/>
        <v>6.0701976310717581E-2</v>
      </c>
      <c r="S55" s="17">
        <v>893319</v>
      </c>
      <c r="T55" s="10">
        <f t="shared" si="8"/>
        <v>0.55524884857388057</v>
      </c>
      <c r="U55" s="17">
        <v>1291620</v>
      </c>
      <c r="V55" s="10">
        <f t="shared" si="9"/>
        <v>0.7402253681988219</v>
      </c>
      <c r="W55" s="17">
        <v>1742509.01</v>
      </c>
      <c r="X55" s="10">
        <f t="shared" si="10"/>
        <v>0.96692017942661157</v>
      </c>
      <c r="Y55" s="17">
        <v>0</v>
      </c>
      <c r="Z55" s="10">
        <f t="shared" si="11"/>
        <v>0</v>
      </c>
      <c r="AA55" s="17">
        <v>1260937</v>
      </c>
      <c r="AB55" s="10">
        <f t="shared" si="12"/>
        <v>0.36045073129078048</v>
      </c>
      <c r="AC55" s="17">
        <f t="shared" si="13"/>
        <v>5267585.01</v>
      </c>
      <c r="AD55" s="10">
        <f>SUM(AC55/AC76)*100</f>
        <v>0.23410753832437511</v>
      </c>
    </row>
    <row r="56" spans="1:30" x14ac:dyDescent="0.25">
      <c r="A56" s="11" t="s">
        <v>66</v>
      </c>
      <c r="B56" s="12"/>
      <c r="C56" s="12"/>
      <c r="D56" s="13"/>
      <c r="E56" s="17">
        <v>163033.03</v>
      </c>
      <c r="F56" s="10">
        <f>SUM(E56/E76)*100</f>
        <v>0.13094867018653145</v>
      </c>
      <c r="G56" s="17">
        <v>-318288.57</v>
      </c>
      <c r="H56" s="10">
        <f>SUM(G56/G76)*100</f>
        <v>-0.19992445229975053</v>
      </c>
      <c r="I56" s="17">
        <v>284152.69</v>
      </c>
      <c r="J56" s="10">
        <f>SUM(I56/I76)*100</f>
        <v>0.15768732308674049</v>
      </c>
      <c r="K56" s="17">
        <v>277730.43</v>
      </c>
      <c r="L56" s="10">
        <f>SUM(K56/K76)*100</f>
        <v>0.16694855714274962</v>
      </c>
      <c r="M56" s="17">
        <v>-55246.83</v>
      </c>
      <c r="N56" s="10">
        <f>SUM(M56/M76)*100</f>
        <v>-3.1499420256423584E-2</v>
      </c>
      <c r="O56" s="17">
        <v>-142218.76999999999</v>
      </c>
      <c r="P56" s="10">
        <f>SUM(O56/O76)*100</f>
        <v>-6.7300738838604629E-2</v>
      </c>
      <c r="Q56" s="14">
        <v>192437.42</v>
      </c>
      <c r="R56" s="10">
        <f t="shared" si="7"/>
        <v>0.14749156199666175</v>
      </c>
      <c r="S56" s="17">
        <v>-541588.53</v>
      </c>
      <c r="T56" s="10">
        <f t="shared" si="8"/>
        <v>-0.33662824554646276</v>
      </c>
      <c r="U56" s="17">
        <v>1322143.29</v>
      </c>
      <c r="V56" s="10">
        <f t="shared" si="9"/>
        <v>0.75771821716282795</v>
      </c>
      <c r="W56" s="17">
        <v>1146255.57</v>
      </c>
      <c r="X56" s="10">
        <f t="shared" si="10"/>
        <v>0.63605848523741804</v>
      </c>
      <c r="Y56" s="17">
        <v>541484.09</v>
      </c>
      <c r="Z56" s="10">
        <f t="shared" si="11"/>
        <v>0.22826716767706873</v>
      </c>
      <c r="AA56" s="17">
        <v>-145923.1</v>
      </c>
      <c r="AB56" s="10">
        <f t="shared" si="12"/>
        <v>-4.1713494097815905E-2</v>
      </c>
      <c r="AC56" s="17">
        <f t="shared" si="13"/>
        <v>2723970.7199999997</v>
      </c>
      <c r="AD56" s="10">
        <f>SUM(AC56/AC76)*100</f>
        <v>0.12106156398354465</v>
      </c>
    </row>
    <row r="57" spans="1:30" x14ac:dyDescent="0.25">
      <c r="A57" s="11" t="s">
        <v>67</v>
      </c>
      <c r="B57" s="12"/>
      <c r="C57" s="12"/>
      <c r="D57" s="13"/>
      <c r="E57" s="17">
        <v>-9254</v>
      </c>
      <c r="F57" s="10"/>
      <c r="G57" s="17">
        <v>131860</v>
      </c>
      <c r="H57" s="10"/>
      <c r="I57" s="17">
        <v>-57048</v>
      </c>
      <c r="J57" s="10"/>
      <c r="K57" s="17">
        <v>-240344</v>
      </c>
      <c r="L57" s="10"/>
      <c r="M57" s="17">
        <v>-246908</v>
      </c>
      <c r="N57" s="10"/>
      <c r="O57" s="17">
        <v>6758</v>
      </c>
      <c r="P57" s="10"/>
      <c r="Q57" s="14">
        <v>534370</v>
      </c>
      <c r="R57" s="10">
        <f t="shared" si="7"/>
        <v>0.40956205910553228</v>
      </c>
      <c r="S57" s="17">
        <v>-15194</v>
      </c>
      <c r="T57" s="10">
        <f t="shared" si="8"/>
        <v>-9.4439399645944392E-3</v>
      </c>
      <c r="U57" s="17">
        <v>-175396</v>
      </c>
      <c r="V57" s="10">
        <f t="shared" si="9"/>
        <v>-0.10051916870333424</v>
      </c>
      <c r="W57" s="17">
        <v>-35222</v>
      </c>
      <c r="X57" s="10">
        <f t="shared" si="10"/>
        <v>-1.9544726807331752E-2</v>
      </c>
      <c r="Y57" s="17">
        <v>-246848</v>
      </c>
      <c r="Z57" s="10">
        <f t="shared" si="11"/>
        <v>-0.10406084841153701</v>
      </c>
      <c r="AA57" s="17">
        <v>1023406</v>
      </c>
      <c r="AB57" s="10">
        <f t="shared" si="12"/>
        <v>0.29255025517323424</v>
      </c>
      <c r="AC57" s="17">
        <f t="shared" si="13"/>
        <v>670180</v>
      </c>
      <c r="AD57" s="10"/>
    </row>
    <row r="58" spans="1:30" x14ac:dyDescent="0.25">
      <c r="A58" s="11" t="s">
        <v>68</v>
      </c>
      <c r="B58" s="12"/>
      <c r="C58" s="12"/>
      <c r="D58" s="13"/>
      <c r="E58" s="18">
        <v>0</v>
      </c>
      <c r="F58" s="10">
        <f>SUM(E58/E76)*100</f>
        <v>0</v>
      </c>
      <c r="G58" s="18">
        <v>0</v>
      </c>
      <c r="H58" s="10">
        <f>SUM(G58/G76)*100</f>
        <v>0</v>
      </c>
      <c r="I58" s="18">
        <v>0</v>
      </c>
      <c r="J58" s="10">
        <f>SUM(I58/I76)*100</f>
        <v>0</v>
      </c>
      <c r="K58" s="18">
        <v>0</v>
      </c>
      <c r="L58" s="10">
        <f>SUM(K58/K76)*100</f>
        <v>0</v>
      </c>
      <c r="M58" s="18">
        <v>0</v>
      </c>
      <c r="N58" s="10">
        <f>SUM(M58/M76)*100</f>
        <v>0</v>
      </c>
      <c r="O58" s="18">
        <v>0</v>
      </c>
      <c r="P58" s="10">
        <f>SUM(O58/O76)*100</f>
        <v>0</v>
      </c>
      <c r="Q58" s="14">
        <v>0</v>
      </c>
      <c r="R58" s="10">
        <f t="shared" si="7"/>
        <v>0</v>
      </c>
      <c r="S58" s="18">
        <v>0</v>
      </c>
      <c r="T58" s="10">
        <f t="shared" si="8"/>
        <v>0</v>
      </c>
      <c r="U58" s="18">
        <v>0</v>
      </c>
      <c r="V58" s="10">
        <f t="shared" si="9"/>
        <v>0</v>
      </c>
      <c r="W58" s="18">
        <v>0</v>
      </c>
      <c r="X58" s="10">
        <f t="shared" si="10"/>
        <v>0</v>
      </c>
      <c r="Y58" s="18">
        <v>0</v>
      </c>
      <c r="Z58" s="10">
        <f t="shared" si="11"/>
        <v>0</v>
      </c>
      <c r="AA58" s="18">
        <v>0</v>
      </c>
      <c r="AB58" s="10">
        <f t="shared" si="12"/>
        <v>0</v>
      </c>
      <c r="AC58" s="18">
        <f t="shared" si="13"/>
        <v>0</v>
      </c>
      <c r="AD58" s="10">
        <f>SUM(AC58/AC76)*100</f>
        <v>0</v>
      </c>
    </row>
    <row r="59" spans="1:30" x14ac:dyDescent="0.25">
      <c r="A59" s="54"/>
      <c r="B59" s="20" t="s">
        <v>69</v>
      </c>
      <c r="C59" s="20"/>
      <c r="D59" s="55"/>
      <c r="E59" s="56">
        <v>1753676.85</v>
      </c>
      <c r="F59" s="57">
        <f>SUM(F48:F58)</f>
        <v>1.6640418108447468</v>
      </c>
      <c r="G59" s="56">
        <v>7212375.6499999994</v>
      </c>
      <c r="H59" s="57">
        <f>SUM(H48:H58)</f>
        <v>-10.584910236230167</v>
      </c>
      <c r="I59" s="56">
        <v>12060221.450000001</v>
      </c>
      <c r="J59" s="57">
        <f>SUM(J48:J58)</f>
        <v>-10.002873339396194</v>
      </c>
      <c r="K59" s="56">
        <v>9835409.9399999995</v>
      </c>
      <c r="L59" s="57">
        <f>SUM(L48:L58)</f>
        <v>-8.5923254288793647</v>
      </c>
      <c r="M59" s="56">
        <v>11405848.800000001</v>
      </c>
      <c r="N59" s="57">
        <f>SUM(N48:N58)</f>
        <v>-15.232753756826016</v>
      </c>
      <c r="O59" s="56">
        <v>14500700.350000001</v>
      </c>
      <c r="P59" s="57">
        <f>SUM(P48:P58)</f>
        <v>-90.064497343942108</v>
      </c>
      <c r="Q59" s="58">
        <v>1164065.8400000001</v>
      </c>
      <c r="R59" s="25">
        <f t="shared" si="7"/>
        <v>0.8921855687347926</v>
      </c>
      <c r="S59" s="59">
        <v>4143081.3999999994</v>
      </c>
      <c r="T59" s="57">
        <f t="shared" si="8"/>
        <v>2.5751620383064289</v>
      </c>
      <c r="U59" s="56">
        <v>7924531.0999999996</v>
      </c>
      <c r="V59" s="57">
        <f t="shared" si="9"/>
        <v>4.5415361726363139</v>
      </c>
      <c r="W59" s="56">
        <v>13508807.660000008</v>
      </c>
      <c r="X59" s="57">
        <f t="shared" si="10"/>
        <v>7.4960523311422032</v>
      </c>
      <c r="Y59" s="56">
        <v>2463807.1300000018</v>
      </c>
      <c r="Z59" s="57">
        <f t="shared" si="11"/>
        <v>1.0386385965055187</v>
      </c>
      <c r="AA59" s="56">
        <v>75723141.990000024</v>
      </c>
      <c r="AB59" s="57">
        <f t="shared" si="12"/>
        <v>21.646174159320502</v>
      </c>
      <c r="AC59" s="56">
        <f t="shared" si="13"/>
        <v>161695668.16000003</v>
      </c>
      <c r="AD59" s="57">
        <f>SUM(AD48:AD58)</f>
        <v>-70.541194892343</v>
      </c>
    </row>
    <row r="60" spans="1:30" ht="15.75" thickBot="1" x14ac:dyDescent="0.3">
      <c r="A60" s="54"/>
      <c r="B60" s="20"/>
      <c r="C60" s="20" t="s">
        <v>70</v>
      </c>
      <c r="D60" s="55"/>
      <c r="E60" s="60">
        <v>101190565.21999998</v>
      </c>
      <c r="F60" s="61">
        <f>SUM(F47+F59)</f>
        <v>81.532080204893333</v>
      </c>
      <c r="G60" s="60">
        <v>143119700.22</v>
      </c>
      <c r="H60" s="61">
        <f>SUM(H47+H59)</f>
        <v>74.781640715259158</v>
      </c>
      <c r="I60" s="60">
        <v>151210628.56</v>
      </c>
      <c r="J60" s="61">
        <f>SUM(J47+J59)</f>
        <v>67.217072603376224</v>
      </c>
      <c r="K60" s="60">
        <v>147138613.63999999</v>
      </c>
      <c r="L60" s="61">
        <f>SUM(L47+L59)</f>
        <v>73.943001178262818</v>
      </c>
      <c r="M60" s="60">
        <v>149981146.95000002</v>
      </c>
      <c r="N60" s="61">
        <f>SUM(N47+N59)</f>
        <v>63.777056463706955</v>
      </c>
      <c r="O60" s="60">
        <v>180009814.03999999</v>
      </c>
      <c r="P60" s="62">
        <f>SUM(P47+P59)</f>
        <v>-11.742306568001538</v>
      </c>
      <c r="Q60" s="63">
        <v>103567498.31999999</v>
      </c>
      <c r="R60" s="25">
        <f t="shared" si="7"/>
        <v>79.378179666425794</v>
      </c>
      <c r="S60" s="64">
        <v>140970642.85000002</v>
      </c>
      <c r="T60" s="65">
        <f t="shared" si="8"/>
        <v>87.621316825436665</v>
      </c>
      <c r="U60" s="60">
        <v>112837802.45</v>
      </c>
      <c r="V60" s="65">
        <f t="shared" si="9"/>
        <v>64.667165161035896</v>
      </c>
      <c r="W60" s="60">
        <v>168891216.70000002</v>
      </c>
      <c r="X60" s="65">
        <f t="shared" si="10"/>
        <v>93.717923188898027</v>
      </c>
      <c r="Y60" s="60">
        <v>211418363.56</v>
      </c>
      <c r="Z60" s="65">
        <f t="shared" si="11"/>
        <v>89.12518749121881</v>
      </c>
      <c r="AA60" s="60">
        <v>292364209.89000005</v>
      </c>
      <c r="AB60" s="65">
        <f t="shared" si="12"/>
        <v>83.575066207194922</v>
      </c>
      <c r="AC60" s="60">
        <f t="shared" si="13"/>
        <v>1902700202.4000001</v>
      </c>
      <c r="AD60" s="61">
        <f>SUM(AD47+AD59)</f>
        <v>6.8343548487344918</v>
      </c>
    </row>
    <row r="61" spans="1:30" x14ac:dyDescent="0.25">
      <c r="A61" s="66"/>
      <c r="B61" s="67"/>
      <c r="C61" s="67"/>
      <c r="D61" s="67"/>
      <c r="E61" s="68"/>
      <c r="F61" s="69"/>
      <c r="G61" s="68"/>
      <c r="H61" s="69"/>
      <c r="I61" s="68"/>
      <c r="J61" s="69"/>
      <c r="K61" s="68"/>
      <c r="L61" s="69"/>
      <c r="M61" s="68"/>
      <c r="N61" s="69"/>
      <c r="O61" s="68"/>
      <c r="P61" s="70"/>
      <c r="Q61" s="14"/>
      <c r="R61" s="10"/>
      <c r="S61" s="68"/>
      <c r="T61" s="10"/>
      <c r="U61" s="68"/>
      <c r="V61" s="70"/>
      <c r="W61" s="68"/>
      <c r="X61" s="70"/>
      <c r="Y61" s="68"/>
      <c r="Z61" s="70"/>
      <c r="AA61" s="68"/>
      <c r="AB61" s="70"/>
      <c r="AC61" s="71"/>
      <c r="AD61" s="69"/>
    </row>
    <row r="62" spans="1:30" x14ac:dyDescent="0.25">
      <c r="A62" s="54"/>
      <c r="B62" s="20"/>
      <c r="C62" s="72" t="s">
        <v>71</v>
      </c>
      <c r="D62" s="20"/>
      <c r="E62" s="73"/>
      <c r="F62" s="74"/>
      <c r="G62" s="73"/>
      <c r="H62" s="74"/>
      <c r="I62" s="73"/>
      <c r="J62" s="74"/>
      <c r="K62" s="73"/>
      <c r="L62" s="74"/>
      <c r="M62" s="73"/>
      <c r="N62" s="74"/>
      <c r="O62" s="73"/>
      <c r="P62" s="75"/>
      <c r="Q62" s="14"/>
      <c r="R62" s="10"/>
      <c r="S62" s="73"/>
      <c r="T62" s="10"/>
      <c r="U62" s="73"/>
      <c r="V62" s="75"/>
      <c r="W62" s="73"/>
      <c r="X62" s="75"/>
      <c r="Y62" s="73"/>
      <c r="Z62" s="75"/>
      <c r="AA62" s="73"/>
      <c r="AB62" s="75"/>
      <c r="AC62" s="76"/>
      <c r="AD62" s="74"/>
    </row>
    <row r="63" spans="1:30" x14ac:dyDescent="0.25">
      <c r="A63" s="77" t="s">
        <v>42</v>
      </c>
      <c r="B63" s="78"/>
      <c r="C63" s="12"/>
      <c r="D63" s="78"/>
      <c r="E63" s="79">
        <v>13120841.640000001</v>
      </c>
      <c r="F63" s="10">
        <f>SUM(E63/E76)*100</f>
        <v>10.538703503738283</v>
      </c>
      <c r="G63" s="79">
        <v>8374804</v>
      </c>
      <c r="H63" s="10">
        <f>SUM(G63/G76)*100</f>
        <v>5.2604091401012605</v>
      </c>
      <c r="I63" s="79">
        <v>11746532.560000001</v>
      </c>
      <c r="J63" s="10">
        <f>SUM(I63/I76)*100</f>
        <v>6.5186054544746241</v>
      </c>
      <c r="K63" s="79">
        <v>10714808.68</v>
      </c>
      <c r="L63" s="10">
        <f>SUM(K63/K76)*100</f>
        <v>6.4408565139463096</v>
      </c>
      <c r="M63" s="79">
        <v>8158971.5</v>
      </c>
      <c r="N63" s="10">
        <f>SUM(M63/M76)*100</f>
        <v>4.651902600360649</v>
      </c>
      <c r="O63" s="79">
        <v>10767161.869999999</v>
      </c>
      <c r="P63" s="10">
        <f>SUM(O63/O76)*100</f>
        <v>5.0952342580789578</v>
      </c>
      <c r="Q63" s="14">
        <v>9237519</v>
      </c>
      <c r="R63" s="10">
        <f t="shared" si="7"/>
        <v>7.0799957008561067</v>
      </c>
      <c r="S63" s="79">
        <v>8509731.1000000015</v>
      </c>
      <c r="T63" s="10">
        <f t="shared" si="8"/>
        <v>5.2892845612243136</v>
      </c>
      <c r="U63" s="79">
        <v>48862446.270000003</v>
      </c>
      <c r="V63" s="10">
        <f t="shared" ref="V63:V76" si="14">SUM(U63/$U$76)*100</f>
        <v>28.00299026130434</v>
      </c>
      <c r="W63" s="79">
        <v>350838.5</v>
      </c>
      <c r="X63" s="10">
        <f t="shared" si="10"/>
        <v>0.19468067219334681</v>
      </c>
      <c r="Y63" s="79">
        <v>332995.67</v>
      </c>
      <c r="Z63" s="10">
        <f t="shared" si="11"/>
        <v>0.14037712251089013</v>
      </c>
      <c r="AA63" s="79">
        <v>514153.17</v>
      </c>
      <c r="AB63" s="10">
        <f t="shared" si="12"/>
        <v>0.14697553178467518</v>
      </c>
      <c r="AC63" s="79">
        <f>+E63+G63+I63+K63+M63+O63+Q63+AA63+S63+U63+W63+Y63</f>
        <v>130690803.96000002</v>
      </c>
      <c r="AD63" s="10">
        <f>SUM(AC63/AC76)*100</f>
        <v>5.8082977946489951</v>
      </c>
    </row>
    <row r="64" spans="1:30" x14ac:dyDescent="0.25">
      <c r="A64" s="11" t="s">
        <v>43</v>
      </c>
      <c r="B64" s="78"/>
      <c r="C64" s="80"/>
      <c r="D64" s="78"/>
      <c r="E64" s="79">
        <v>699603.91</v>
      </c>
      <c r="F64" s="10">
        <f>SUM(E64/E76)*100</f>
        <v>0.56192417985360288</v>
      </c>
      <c r="G64" s="79">
        <v>2357547.25</v>
      </c>
      <c r="H64" s="10">
        <f>SUM(G64/G76)*100</f>
        <v>1.4808302501312975</v>
      </c>
      <c r="I64" s="79">
        <v>1471013.62</v>
      </c>
      <c r="J64" s="10">
        <f>SUM(I64/I76)*100</f>
        <v>0.81632237921779216</v>
      </c>
      <c r="K64" s="79">
        <v>1130430.21</v>
      </c>
      <c r="L64" s="10">
        <f>SUM(K64/K76)*100</f>
        <v>0.67952111877000809</v>
      </c>
      <c r="M64" s="79">
        <v>2230558.19</v>
      </c>
      <c r="N64" s="10">
        <f>SUM(M64/M76)*100</f>
        <v>1.271770522095431</v>
      </c>
      <c r="O64" s="79">
        <v>2621824.91</v>
      </c>
      <c r="P64" s="10">
        <f>SUM(O64/O76)*100</f>
        <v>1.2406994769288056</v>
      </c>
      <c r="Q64" s="14">
        <v>1266044.58</v>
      </c>
      <c r="R64" s="10">
        <f t="shared" si="7"/>
        <v>0.97034606191253037</v>
      </c>
      <c r="S64" s="79">
        <v>2293452.0099999998</v>
      </c>
      <c r="T64" s="10">
        <f t="shared" si="8"/>
        <v>1.4255115897142587</v>
      </c>
      <c r="U64" s="79">
        <v>2806396.84</v>
      </c>
      <c r="V64" s="10">
        <f t="shared" si="14"/>
        <v>1.6083415665606065</v>
      </c>
      <c r="W64" s="79">
        <v>3261079.13</v>
      </c>
      <c r="X64" s="10">
        <f t="shared" si="10"/>
        <v>1.8095764207864715</v>
      </c>
      <c r="Y64" s="79">
        <v>4125234.28</v>
      </c>
      <c r="Z64" s="10">
        <f t="shared" si="11"/>
        <v>1.7390271708628631</v>
      </c>
      <c r="AA64" s="79">
        <v>9700226.5899999999</v>
      </c>
      <c r="AB64" s="10">
        <f t="shared" si="12"/>
        <v>2.7729012377714142</v>
      </c>
      <c r="AC64" s="79">
        <f t="shared" ref="AC64:AC73" si="15">+E64+G64+I64+K64+M64+O64+Q64+AA64+S64+U64+W64+Y64</f>
        <v>33963411.519999996</v>
      </c>
      <c r="AD64" s="10">
        <f>SUM(AC64/AC76)*100</f>
        <v>1.5094375598970966</v>
      </c>
    </row>
    <row r="65" spans="1:30" x14ac:dyDescent="0.25">
      <c r="A65" s="11" t="s">
        <v>44</v>
      </c>
      <c r="B65" s="78"/>
      <c r="C65" s="78"/>
      <c r="D65" s="78"/>
      <c r="E65" s="79">
        <v>499226.39</v>
      </c>
      <c r="F65" s="10">
        <f>SUM(E65/E76)*100</f>
        <v>0.40098029149383235</v>
      </c>
      <c r="G65" s="79">
        <v>511288.8</v>
      </c>
      <c r="H65" s="10">
        <f>SUM(G65/G76)*100</f>
        <v>0.32115238479030739</v>
      </c>
      <c r="I65" s="79">
        <v>508970.76</v>
      </c>
      <c r="J65" s="10">
        <f>SUM(I65/I76)*100</f>
        <v>0.28244756955784533</v>
      </c>
      <c r="K65" s="79">
        <v>1130341.6399999999</v>
      </c>
      <c r="L65" s="10">
        <f>SUM(K65/K76)*100</f>
        <v>0.67946787781363849</v>
      </c>
      <c r="M65" s="79">
        <v>3009420.77</v>
      </c>
      <c r="N65" s="10">
        <f>SUM(M65/M76)*100</f>
        <v>1.7158452270046962</v>
      </c>
      <c r="O65" s="79">
        <v>2098990.5699999998</v>
      </c>
      <c r="P65" s="10">
        <f>SUM(O65/O76)*100</f>
        <v>0.99328391165430463</v>
      </c>
      <c r="Q65" s="14">
        <v>313543.40999999997</v>
      </c>
      <c r="R65" s="10">
        <f t="shared" si="7"/>
        <v>0.24031192735103044</v>
      </c>
      <c r="S65" s="79">
        <v>776666.8</v>
      </c>
      <c r="T65" s="10">
        <f t="shared" si="8"/>
        <v>0.48274283478305108</v>
      </c>
      <c r="U65" s="79">
        <v>714427.52</v>
      </c>
      <c r="V65" s="10">
        <f t="shared" si="14"/>
        <v>0.40943727570289351</v>
      </c>
      <c r="W65" s="79">
        <v>1145515.18</v>
      </c>
      <c r="X65" s="10">
        <f t="shared" si="10"/>
        <v>0.63564764200645774</v>
      </c>
      <c r="Y65" s="79">
        <v>2731681.3</v>
      </c>
      <c r="Z65" s="10">
        <f t="shared" si="11"/>
        <v>1.1515632035419787</v>
      </c>
      <c r="AA65" s="79">
        <v>2482199.06</v>
      </c>
      <c r="AB65" s="10">
        <f t="shared" si="12"/>
        <v>0.70956000687289522</v>
      </c>
      <c r="AC65" s="79">
        <f t="shared" si="15"/>
        <v>15922272.199999999</v>
      </c>
      <c r="AD65" s="10">
        <f>SUM(AC65/AC76)*100</f>
        <v>0.7076343224070023</v>
      </c>
    </row>
    <row r="66" spans="1:30" x14ac:dyDescent="0.25">
      <c r="A66" s="11" t="s">
        <v>45</v>
      </c>
      <c r="B66" s="78"/>
      <c r="C66" s="78"/>
      <c r="D66" s="78"/>
      <c r="E66" s="79">
        <v>13100.8</v>
      </c>
      <c r="F66" s="10">
        <f>SUM(E66/E76)*100</f>
        <v>1.0522605992047815E-2</v>
      </c>
      <c r="G66" s="79">
        <v>113321.58</v>
      </c>
      <c r="H66" s="10">
        <f>SUM(G66/G76)*100</f>
        <v>7.1179919578143708E-2</v>
      </c>
      <c r="I66" s="79">
        <v>434218.21</v>
      </c>
      <c r="J66" s="10">
        <f>SUM(I66/I76)*100</f>
        <v>0.24096448698203818</v>
      </c>
      <c r="K66" s="79">
        <v>3206</v>
      </c>
      <c r="L66" s="10">
        <f>SUM(K66/K76)*100</f>
        <v>1.9271819591380579E-3</v>
      </c>
      <c r="M66" s="79">
        <v>749783.53</v>
      </c>
      <c r="N66" s="10">
        <f>SUM(M66/M76)*100</f>
        <v>0.42749505288927497</v>
      </c>
      <c r="O66" s="79">
        <v>207369.1</v>
      </c>
      <c r="P66" s="10">
        <f>SUM(O66/O76)*100</f>
        <v>9.8131165403107401E-2</v>
      </c>
      <c r="Q66" s="14">
        <v>1123394.53</v>
      </c>
      <c r="R66" s="10">
        <f t="shared" si="7"/>
        <v>0.86101348671274902</v>
      </c>
      <c r="S66" s="79">
        <v>1120448.31</v>
      </c>
      <c r="T66" s="10">
        <f t="shared" si="8"/>
        <v>0.69642270455912203</v>
      </c>
      <c r="U66" s="79">
        <v>-3826.04</v>
      </c>
      <c r="V66" s="10">
        <f t="shared" si="14"/>
        <v>-2.1926974402250048E-3</v>
      </c>
      <c r="W66" s="79">
        <v>1031987.9</v>
      </c>
      <c r="X66" s="10">
        <f t="shared" si="10"/>
        <v>0.57265122860632556</v>
      </c>
      <c r="Y66" s="79">
        <v>2203549.9300000002</v>
      </c>
      <c r="Z66" s="10">
        <f t="shared" si="11"/>
        <v>0.92892498717017358</v>
      </c>
      <c r="AA66" s="79">
        <v>2905102.94</v>
      </c>
      <c r="AB66" s="10">
        <f t="shared" si="12"/>
        <v>0.83045106868780627</v>
      </c>
      <c r="AC66" s="79">
        <f t="shared" si="15"/>
        <v>9901656.790000001</v>
      </c>
      <c r="AD66" s="10">
        <f>SUM(AC66/AC76)*100</f>
        <v>0.44005981717222148</v>
      </c>
    </row>
    <row r="67" spans="1:30" x14ac:dyDescent="0.25">
      <c r="A67" s="11" t="s">
        <v>72</v>
      </c>
      <c r="B67" s="78"/>
      <c r="C67" s="78"/>
      <c r="D67" s="78"/>
      <c r="E67" s="79">
        <v>0</v>
      </c>
      <c r="F67" s="10">
        <f>SUM(E67/E76)*100</f>
        <v>0</v>
      </c>
      <c r="G67" s="79">
        <v>0</v>
      </c>
      <c r="H67" s="10">
        <f>SUM(G67/G76)*100</f>
        <v>0</v>
      </c>
      <c r="I67" s="79">
        <v>0</v>
      </c>
      <c r="J67" s="10">
        <f>SUM(I67/I76)*100</f>
        <v>0</v>
      </c>
      <c r="K67" s="79">
        <v>0</v>
      </c>
      <c r="L67" s="10">
        <f>SUM(K67/K76)*100</f>
        <v>0</v>
      </c>
      <c r="M67" s="79">
        <v>0</v>
      </c>
      <c r="N67" s="10">
        <f>SUM(M67/M76)*100</f>
        <v>0</v>
      </c>
      <c r="O67" s="79">
        <v>0</v>
      </c>
      <c r="P67" s="10">
        <f>SUM(O67/O76)*100</f>
        <v>0</v>
      </c>
      <c r="Q67" s="14">
        <v>0</v>
      </c>
      <c r="R67" s="10">
        <f t="shared" si="7"/>
        <v>0</v>
      </c>
      <c r="S67" s="79">
        <v>0</v>
      </c>
      <c r="T67" s="10">
        <f t="shared" si="8"/>
        <v>0</v>
      </c>
      <c r="U67" s="79">
        <v>0</v>
      </c>
      <c r="V67" s="10">
        <f t="shared" si="14"/>
        <v>0</v>
      </c>
      <c r="W67" s="79">
        <v>0</v>
      </c>
      <c r="X67" s="10">
        <f t="shared" si="10"/>
        <v>0</v>
      </c>
      <c r="Y67" s="79">
        <v>0</v>
      </c>
      <c r="Z67" s="10">
        <f t="shared" si="11"/>
        <v>0</v>
      </c>
      <c r="AA67" s="79">
        <v>0</v>
      </c>
      <c r="AB67" s="10">
        <f t="shared" si="12"/>
        <v>0</v>
      </c>
      <c r="AC67" s="79">
        <f t="shared" si="15"/>
        <v>0</v>
      </c>
      <c r="AD67" s="10">
        <f>SUM(AC67/AC76)*100</f>
        <v>0</v>
      </c>
    </row>
    <row r="68" spans="1:30" x14ac:dyDescent="0.25">
      <c r="A68" s="77" t="s">
        <v>46</v>
      </c>
      <c r="B68" s="78"/>
      <c r="C68" s="78"/>
      <c r="D68" s="78"/>
      <c r="E68" s="79">
        <v>543032.9</v>
      </c>
      <c r="F68" s="19">
        <f>SUM(E68/E76)*100</f>
        <v>0.43616582555409611</v>
      </c>
      <c r="G68" s="79">
        <v>986575.48</v>
      </c>
      <c r="H68" s="19">
        <f>SUM(G68/G76)*100</f>
        <v>0.61969100081527739</v>
      </c>
      <c r="I68" s="79">
        <v>1100763.99</v>
      </c>
      <c r="J68" s="19">
        <f>SUM(I68/I76)*100</f>
        <v>0.61085653256838635</v>
      </c>
      <c r="K68" s="79">
        <v>2796436.35</v>
      </c>
      <c r="L68" s="19">
        <f>SUM(K68/K76)*100</f>
        <v>1.6809861770423831</v>
      </c>
      <c r="M68" s="79">
        <v>818720.85</v>
      </c>
      <c r="N68" s="19">
        <f>SUM(M68/M76)*100</f>
        <v>0.46680021508648251</v>
      </c>
      <c r="O68" s="79">
        <v>1292636</v>
      </c>
      <c r="P68" s="19">
        <f>SUM(O68/O76)*100</f>
        <v>0.61170095796341473</v>
      </c>
      <c r="Q68" s="14">
        <v>162385.94</v>
      </c>
      <c r="R68" s="10">
        <f t="shared" si="7"/>
        <v>0.124458932867091</v>
      </c>
      <c r="S68" s="79">
        <v>406266.47</v>
      </c>
      <c r="T68" s="10">
        <f t="shared" si="8"/>
        <v>0.25251784601209082</v>
      </c>
      <c r="U68" s="79">
        <v>417901.19</v>
      </c>
      <c r="V68" s="10">
        <f t="shared" si="14"/>
        <v>0.23949850748554205</v>
      </c>
      <c r="W68" s="79">
        <v>2160875.84</v>
      </c>
      <c r="X68" s="10">
        <f t="shared" si="10"/>
        <v>1.1990723967226029</v>
      </c>
      <c r="Y68" s="79">
        <v>454616.26</v>
      </c>
      <c r="Z68" s="10">
        <f t="shared" si="11"/>
        <v>0.19164730407894695</v>
      </c>
      <c r="AA68" s="79">
        <v>10275858.68</v>
      </c>
      <c r="AB68" s="10">
        <f t="shared" si="12"/>
        <v>2.9374510985455373</v>
      </c>
      <c r="AC68" s="79">
        <f t="shared" si="15"/>
        <v>21416069.950000003</v>
      </c>
      <c r="AD68" s="19">
        <f>SUM(AC68/AC76)*100</f>
        <v>0.95179544460301457</v>
      </c>
    </row>
    <row r="69" spans="1:30" x14ac:dyDescent="0.25">
      <c r="A69" s="81"/>
      <c r="B69" s="80" t="s">
        <v>73</v>
      </c>
      <c r="C69" s="80"/>
      <c r="D69" s="80"/>
      <c r="E69" s="56">
        <v>14875805.640000002</v>
      </c>
      <c r="F69" s="82">
        <f>SUM(F63:F68)</f>
        <v>11.948296406631862</v>
      </c>
      <c r="G69" s="56">
        <v>12343537.110000001</v>
      </c>
      <c r="H69" s="82">
        <f>SUM(H63:H68)</f>
        <v>7.7532626954162858</v>
      </c>
      <c r="I69" s="56">
        <v>15261500.140000001</v>
      </c>
      <c r="J69" s="82">
        <f>SUM(J63:J68)</f>
        <v>8.4691964228006853</v>
      </c>
      <c r="K69" s="56">
        <v>15775222.880000001</v>
      </c>
      <c r="L69" s="82">
        <f>SUM(L63:L68)</f>
        <v>9.4827588695314766</v>
      </c>
      <c r="M69" s="56">
        <v>14967454.839999998</v>
      </c>
      <c r="N69" s="82">
        <f>SUM(N63:N68)</f>
        <v>8.5338136174365342</v>
      </c>
      <c r="O69" s="56">
        <v>16987982.449999999</v>
      </c>
      <c r="P69" s="83">
        <f>SUM(P63:P68)</f>
        <v>8.0390497700285906</v>
      </c>
      <c r="Q69" s="50">
        <v>12102887.459999999</v>
      </c>
      <c r="R69" s="25">
        <f t="shared" si="7"/>
        <v>9.276126109699506</v>
      </c>
      <c r="S69" s="59">
        <v>13106564.690000003</v>
      </c>
      <c r="T69" s="25">
        <f t="shared" si="8"/>
        <v>8.1464795362928371</v>
      </c>
      <c r="U69" s="56">
        <v>52797345.780000001</v>
      </c>
      <c r="V69" s="25">
        <f t="shared" si="14"/>
        <v>30.258074913613154</v>
      </c>
      <c r="W69" s="56">
        <v>7950296.5499999998</v>
      </c>
      <c r="X69" s="25">
        <f t="shared" si="10"/>
        <v>4.4116283603152047</v>
      </c>
      <c r="Y69" s="56">
        <v>9848077.4399999995</v>
      </c>
      <c r="Z69" s="25">
        <f t="shared" si="11"/>
        <v>4.1515397881648521</v>
      </c>
      <c r="AA69" s="56">
        <v>25877540.439999998</v>
      </c>
      <c r="AB69" s="25">
        <f t="shared" si="12"/>
        <v>7.3973389436623282</v>
      </c>
      <c r="AC69" s="56">
        <f t="shared" si="15"/>
        <v>211894215.42000002</v>
      </c>
      <c r="AD69" s="82">
        <f>SUM(AD63:AD68)</f>
        <v>9.4172249387283298</v>
      </c>
    </row>
    <row r="70" spans="1:30" x14ac:dyDescent="0.25">
      <c r="A70" s="77" t="s">
        <v>61</v>
      </c>
      <c r="B70" s="80"/>
      <c r="C70" s="80"/>
      <c r="D70" s="80"/>
      <c r="E70" s="79">
        <v>7079370.2800000003</v>
      </c>
      <c r="F70" s="84">
        <f>SUM(E70/E76)*100</f>
        <v>5.6861736785733097</v>
      </c>
      <c r="G70" s="79">
        <v>1424747.49</v>
      </c>
      <c r="H70" s="84">
        <f>SUM(G70/G76)*100</f>
        <v>0.89491702954867103</v>
      </c>
      <c r="I70" s="79">
        <v>11320569.77</v>
      </c>
      <c r="J70" s="84">
        <f>SUM(I70/I76)*100</f>
        <v>6.2822222194974726</v>
      </c>
      <c r="K70" s="79">
        <v>817693.24</v>
      </c>
      <c r="L70" s="84">
        <f>SUM(K70/K76)*100</f>
        <v>0.49152952596292765</v>
      </c>
      <c r="M70" s="79">
        <v>3882056.62</v>
      </c>
      <c r="N70" s="84">
        <f>SUM(M70/M76)*100</f>
        <v>2.2133855088628844</v>
      </c>
      <c r="O70" s="79">
        <v>4663778.6999999993</v>
      </c>
      <c r="P70" s="84">
        <f>SUM(O70/O76)*100</f>
        <v>2.2069924545806927</v>
      </c>
      <c r="Q70" s="14">
        <v>8839578.5399999991</v>
      </c>
      <c r="R70" s="10">
        <f t="shared" si="7"/>
        <v>6.7749985748965598</v>
      </c>
      <c r="S70" s="79">
        <v>2131043.66</v>
      </c>
      <c r="T70" s="10">
        <f t="shared" si="8"/>
        <v>1.3245655118447812</v>
      </c>
      <c r="U70" s="79">
        <v>6407290.0800000001</v>
      </c>
      <c r="V70" s="10">
        <f t="shared" si="14"/>
        <v>3.6720077566348146</v>
      </c>
      <c r="W70" s="79">
        <v>1081279.8399999999</v>
      </c>
      <c r="X70" s="10">
        <f t="shared" si="10"/>
        <v>0.600003380701703</v>
      </c>
      <c r="Y70" s="79">
        <v>12418277.119999999</v>
      </c>
      <c r="Z70" s="10">
        <f t="shared" si="11"/>
        <v>5.2350290580307659</v>
      </c>
      <c r="AA70" s="79">
        <v>13409141.1</v>
      </c>
      <c r="AB70" s="10">
        <f t="shared" si="12"/>
        <v>3.8331294231799533</v>
      </c>
      <c r="AC70" s="79">
        <f t="shared" si="15"/>
        <v>73474826.440000013</v>
      </c>
      <c r="AD70" s="84">
        <f>SUM(AC70/AC76)*100</f>
        <v>3.2654453063452533</v>
      </c>
    </row>
    <row r="71" spans="1:30" x14ac:dyDescent="0.25">
      <c r="A71" s="77" t="s">
        <v>74</v>
      </c>
      <c r="B71" s="78"/>
      <c r="C71" s="80"/>
      <c r="D71" s="78"/>
      <c r="E71" s="79">
        <v>1355737.01</v>
      </c>
      <c r="F71" s="10">
        <f>SUM(E71/E76)*100</f>
        <v>1.0889324609998616</v>
      </c>
      <c r="G71" s="79">
        <v>2316437.8200000003</v>
      </c>
      <c r="H71" s="10">
        <f>SUM(G71/G76)*100</f>
        <v>1.4550084611895682</v>
      </c>
      <c r="I71" s="79">
        <v>2407386.38</v>
      </c>
      <c r="J71" s="10">
        <f>SUM(I71/I76)*100</f>
        <v>1.3359518570726134</v>
      </c>
      <c r="K71" s="79">
        <v>2625360.7000000002</v>
      </c>
      <c r="L71" s="10">
        <f>SUM(K71/K76)*100</f>
        <v>1.5781496498035132</v>
      </c>
      <c r="M71" s="79">
        <v>6559330.4700000007</v>
      </c>
      <c r="N71" s="10">
        <f>SUM(M71/M76)*100</f>
        <v>3.7398545233327316</v>
      </c>
      <c r="O71" s="79">
        <v>9656714.1099999994</v>
      </c>
      <c r="P71" s="10">
        <f>SUM(O71/O76)*100</f>
        <v>4.5697483838186645</v>
      </c>
      <c r="Q71" s="14">
        <v>5963547.1099999994</v>
      </c>
      <c r="R71" s="10">
        <f t="shared" si="7"/>
        <v>4.570695648978135</v>
      </c>
      <c r="S71" s="79">
        <v>4292071.68</v>
      </c>
      <c r="T71" s="10">
        <f t="shared" si="8"/>
        <v>2.6677680182740553</v>
      </c>
      <c r="U71" s="79">
        <v>2447663.6899999995</v>
      </c>
      <c r="V71" s="10">
        <f t="shared" si="14"/>
        <v>1.4027521687161368</v>
      </c>
      <c r="W71" s="79">
        <v>2289498.17</v>
      </c>
      <c r="X71" s="10">
        <f t="shared" si="10"/>
        <v>1.27044507008506</v>
      </c>
      <c r="Y71" s="79">
        <v>3530338.04</v>
      </c>
      <c r="Z71" s="10">
        <f t="shared" si="11"/>
        <v>1.4882436625855697</v>
      </c>
      <c r="AA71" s="79">
        <v>18171397.869999997</v>
      </c>
      <c r="AB71" s="10">
        <f t="shared" si="12"/>
        <v>5.1944654259627798</v>
      </c>
      <c r="AC71" s="79">
        <f t="shared" si="15"/>
        <v>61615483.049999997</v>
      </c>
      <c r="AD71" s="10">
        <f>SUM(AC71/AC76)*100</f>
        <v>2.7383799278263119</v>
      </c>
    </row>
    <row r="72" spans="1:30" x14ac:dyDescent="0.25">
      <c r="A72" s="77" t="s">
        <v>75</v>
      </c>
      <c r="B72" s="78"/>
      <c r="C72" s="80"/>
      <c r="D72" s="78"/>
      <c r="E72" s="79">
        <v>0</v>
      </c>
      <c r="F72" s="19">
        <f>SUM(E72/E76)*100</f>
        <v>0</v>
      </c>
      <c r="G72" s="79">
        <v>0</v>
      </c>
      <c r="H72" s="19">
        <f>SUM(G72/G76)*100</f>
        <v>0</v>
      </c>
      <c r="I72" s="79">
        <v>0</v>
      </c>
      <c r="J72" s="19">
        <f>SUM(I72/I76)*100</f>
        <v>0</v>
      </c>
      <c r="K72" s="79">
        <v>0</v>
      </c>
      <c r="L72" s="19">
        <f>SUM(K72/K76)*100</f>
        <v>0</v>
      </c>
      <c r="M72" s="79">
        <v>0</v>
      </c>
      <c r="N72" s="19">
        <f>SUM(M72/M76)*100</f>
        <v>0</v>
      </c>
      <c r="O72" s="79">
        <v>0</v>
      </c>
      <c r="P72" s="19">
        <f>SUM(O72/O76)*100</f>
        <v>0</v>
      </c>
      <c r="Q72" s="14">
        <v>0</v>
      </c>
      <c r="R72" s="10">
        <f t="shared" si="7"/>
        <v>0</v>
      </c>
      <c r="S72" s="79">
        <v>385918</v>
      </c>
      <c r="T72" s="10">
        <f t="shared" si="8"/>
        <v>0.23987010815166229</v>
      </c>
      <c r="U72" s="79">
        <v>0</v>
      </c>
      <c r="V72" s="10">
        <f t="shared" si="14"/>
        <v>0</v>
      </c>
      <c r="W72" s="79">
        <v>0</v>
      </c>
      <c r="X72" s="10">
        <f t="shared" si="10"/>
        <v>0</v>
      </c>
      <c r="Y72" s="79">
        <v>0</v>
      </c>
      <c r="Z72" s="10">
        <f t="shared" si="11"/>
        <v>0</v>
      </c>
      <c r="AA72" s="79">
        <v>0</v>
      </c>
      <c r="AB72" s="10">
        <f t="shared" si="12"/>
        <v>0</v>
      </c>
      <c r="AC72" s="79">
        <f t="shared" si="15"/>
        <v>385918</v>
      </c>
      <c r="AD72" s="19">
        <f>SUM(AC72/AC76)*100</f>
        <v>1.7151372555649788E-2</v>
      </c>
    </row>
    <row r="73" spans="1:30" x14ac:dyDescent="0.25">
      <c r="A73" s="54"/>
      <c r="B73" s="20" t="s">
        <v>76</v>
      </c>
      <c r="C73" s="20"/>
      <c r="D73" s="20"/>
      <c r="E73" s="85">
        <v>8435107.290000001</v>
      </c>
      <c r="F73" s="86">
        <f>SUM(F71:F72)</f>
        <v>1.0889324609998616</v>
      </c>
      <c r="G73" s="85">
        <v>3741185.3100000005</v>
      </c>
      <c r="H73" s="86">
        <f>SUM(H71:H72)</f>
        <v>1.4550084611895682</v>
      </c>
      <c r="I73" s="85">
        <v>13727956.149999999</v>
      </c>
      <c r="J73" s="86">
        <f>SUM(J71:J72)</f>
        <v>1.3359518570726134</v>
      </c>
      <c r="K73" s="85">
        <v>3443053.9400000004</v>
      </c>
      <c r="L73" s="86">
        <f>SUM(L71:L72)</f>
        <v>1.5781496498035132</v>
      </c>
      <c r="M73" s="85">
        <v>10441387.09</v>
      </c>
      <c r="N73" s="86">
        <f>SUM(N71:N72)</f>
        <v>3.7398545233327316</v>
      </c>
      <c r="O73" s="85">
        <v>14320492.809999999</v>
      </c>
      <c r="P73" s="86">
        <f>SUM(P71:P72)</f>
        <v>4.5697483838186645</v>
      </c>
      <c r="Q73" s="87">
        <v>14803125.649999999</v>
      </c>
      <c r="R73" s="25">
        <f t="shared" si="7"/>
        <v>11.345694223874695</v>
      </c>
      <c r="S73" s="88">
        <v>6809034.3399999999</v>
      </c>
      <c r="T73" s="25">
        <f t="shared" si="8"/>
        <v>4.2322042598276903</v>
      </c>
      <c r="U73" s="85">
        <v>8854954.7699999996</v>
      </c>
      <c r="V73" s="25">
        <f t="shared" si="14"/>
        <v>5.0747604984493613</v>
      </c>
      <c r="W73" s="85">
        <v>3370779.01</v>
      </c>
      <c r="X73" s="25">
        <f t="shared" si="10"/>
        <v>1.8704490056878706</v>
      </c>
      <c r="Y73" s="85">
        <v>15948616.16</v>
      </c>
      <c r="Z73" s="25">
        <f t="shared" si="11"/>
        <v>6.7232731421747376</v>
      </c>
      <c r="AA73" s="85">
        <v>31580539.969999999</v>
      </c>
      <c r="AB73" s="25">
        <f t="shared" si="12"/>
        <v>9.0275951350021622</v>
      </c>
      <c r="AC73" s="85">
        <f t="shared" si="15"/>
        <v>135476232.49000001</v>
      </c>
      <c r="AD73" s="86">
        <f>SUM(AD71:AD72)</f>
        <v>2.7555313003819615</v>
      </c>
    </row>
    <row r="74" spans="1:30" x14ac:dyDescent="0.25">
      <c r="A74" s="54"/>
      <c r="B74" s="12"/>
      <c r="C74" s="20" t="s">
        <v>77</v>
      </c>
      <c r="D74" s="20"/>
      <c r="E74" s="85">
        <v>23310912.930000003</v>
      </c>
      <c r="F74" s="89">
        <f>SUM(F73,F69)</f>
        <v>13.037228867631724</v>
      </c>
      <c r="G74" s="85">
        <v>16084722.420000002</v>
      </c>
      <c r="H74" s="89">
        <f>SUM(H73,H69)</f>
        <v>9.2082711566058535</v>
      </c>
      <c r="I74" s="85">
        <v>28989456.289999999</v>
      </c>
      <c r="J74" s="89">
        <f>SUM(J73,J69)</f>
        <v>9.8051482798732987</v>
      </c>
      <c r="K74" s="85">
        <v>19218276.82</v>
      </c>
      <c r="L74" s="89">
        <f>SUM(L73,L69)</f>
        <v>11.060908519334991</v>
      </c>
      <c r="M74" s="85">
        <v>25408841.93</v>
      </c>
      <c r="N74" s="89">
        <f>SUM(N73,N69)</f>
        <v>12.273668140769265</v>
      </c>
      <c r="O74" s="85">
        <v>31308475.259999998</v>
      </c>
      <c r="P74" s="89">
        <f>SUM(P73,P69)</f>
        <v>12.608798153847255</v>
      </c>
      <c r="Q74" s="85">
        <v>26906013.109999999</v>
      </c>
      <c r="R74" s="25">
        <f t="shared" si="7"/>
        <v>20.621820333574203</v>
      </c>
      <c r="S74" s="88">
        <v>19915598.030000001</v>
      </c>
      <c r="T74" s="25">
        <f t="shared" si="8"/>
        <v>12.378683174563335</v>
      </c>
      <c r="U74" s="85">
        <v>61652299.549999997</v>
      </c>
      <c r="V74" s="25">
        <f t="shared" si="14"/>
        <v>35.332834838964104</v>
      </c>
      <c r="W74" s="85">
        <v>11321074.559999999</v>
      </c>
      <c r="X74" s="25">
        <f t="shared" si="10"/>
        <v>6.2820768111019678</v>
      </c>
      <c r="Y74" s="85">
        <v>25796692.600000001</v>
      </c>
      <c r="Z74" s="25">
        <f t="shared" si="11"/>
        <v>10.874812508781188</v>
      </c>
      <c r="AA74" s="85">
        <v>57458079.409999996</v>
      </c>
      <c r="AB74" s="25">
        <f t="shared" si="12"/>
        <v>16.42493379280506</v>
      </c>
      <c r="AC74" s="85">
        <f>SUM(AC69+AC73)</f>
        <v>347370447.91000003</v>
      </c>
      <c r="AD74" s="89">
        <f>SUM(AD73,AD69)</f>
        <v>12.172756239110292</v>
      </c>
    </row>
    <row r="75" spans="1:30" ht="3" customHeight="1" thickBot="1" x14ac:dyDescent="0.3">
      <c r="A75" s="54"/>
      <c r="B75" s="12"/>
      <c r="C75" s="20"/>
      <c r="D75" s="20"/>
      <c r="E75" s="90"/>
      <c r="F75" s="89"/>
      <c r="G75" s="90"/>
      <c r="H75" s="89"/>
      <c r="I75" s="90"/>
      <c r="J75" s="89"/>
      <c r="K75" s="90"/>
      <c r="L75" s="89"/>
      <c r="M75" s="90"/>
      <c r="N75" s="89"/>
      <c r="O75" s="90"/>
      <c r="P75" s="89"/>
      <c r="Q75" s="35">
        <v>0</v>
      </c>
      <c r="R75" s="25">
        <f t="shared" si="7"/>
        <v>0</v>
      </c>
      <c r="S75" s="91"/>
      <c r="T75" s="10">
        <f t="shared" si="8"/>
        <v>0</v>
      </c>
      <c r="U75" s="90"/>
      <c r="V75" s="10">
        <f t="shared" si="14"/>
        <v>0</v>
      </c>
      <c r="X75" s="10">
        <f t="shared" si="10"/>
        <v>0</v>
      </c>
      <c r="Y75" s="90"/>
      <c r="Z75" s="10">
        <f t="shared" si="11"/>
        <v>0</v>
      </c>
      <c r="AA75" s="90"/>
      <c r="AB75" s="10">
        <f t="shared" si="12"/>
        <v>0</v>
      </c>
      <c r="AC75" s="90"/>
      <c r="AD75" s="89"/>
    </row>
    <row r="76" spans="1:30" ht="15.75" thickBot="1" x14ac:dyDescent="0.3">
      <c r="A76" s="54"/>
      <c r="B76" s="20"/>
      <c r="C76" s="12"/>
      <c r="D76" s="20" t="s">
        <v>78</v>
      </c>
      <c r="E76" s="92">
        <v>124501478.14999999</v>
      </c>
      <c r="F76" s="93">
        <f>SUM(E76/E76)*100</f>
        <v>100</v>
      </c>
      <c r="G76" s="92">
        <v>159204422.63999999</v>
      </c>
      <c r="H76" s="93">
        <f>SUM(G76/G76)*100</f>
        <v>100</v>
      </c>
      <c r="I76" s="92">
        <v>180200084.84999999</v>
      </c>
      <c r="J76" s="93">
        <f>SUM(I76/I76)*100</f>
        <v>100</v>
      </c>
      <c r="K76" s="92">
        <v>166356891.45999998</v>
      </c>
      <c r="L76" s="93">
        <f>SUM(K76/K76)*100</f>
        <v>100</v>
      </c>
      <c r="M76" s="92">
        <v>175389989.88000003</v>
      </c>
      <c r="N76" s="93">
        <f>SUM(M76/M76)*100</f>
        <v>100</v>
      </c>
      <c r="O76" s="92">
        <v>211318289.29999998</v>
      </c>
      <c r="P76" s="94">
        <f>SUM(O76/O76)*100</f>
        <v>100</v>
      </c>
      <c r="Q76" s="93">
        <v>130473511.42999999</v>
      </c>
      <c r="R76" s="93">
        <f t="shared" si="7"/>
        <v>100</v>
      </c>
      <c r="S76" s="93">
        <v>160886240.88000003</v>
      </c>
      <c r="T76" s="94">
        <f t="shared" si="8"/>
        <v>100</v>
      </c>
      <c r="U76" s="92">
        <v>174490102</v>
      </c>
      <c r="V76" s="94">
        <f t="shared" si="14"/>
        <v>100</v>
      </c>
      <c r="W76" s="92">
        <v>180212291.26000002</v>
      </c>
      <c r="X76" s="94">
        <f t="shared" si="10"/>
        <v>100</v>
      </c>
      <c r="Y76" s="92">
        <v>237215056.16</v>
      </c>
      <c r="Z76" s="94">
        <f t="shared" si="11"/>
        <v>100</v>
      </c>
      <c r="AA76" s="92">
        <v>349822289.30000007</v>
      </c>
      <c r="AB76" s="94">
        <f t="shared" si="12"/>
        <v>100</v>
      </c>
      <c r="AC76" s="92">
        <f>SUM(AC73+AC37+AC46+AC59+AC69)</f>
        <v>2250070650.3099999</v>
      </c>
      <c r="AD76" s="93">
        <f>SUM(AC76/AC76)*100</f>
        <v>100</v>
      </c>
    </row>
    <row r="77" spans="1:30" ht="15.75" thickBot="1" x14ac:dyDescent="0.3">
      <c r="A77" s="95"/>
      <c r="B77" s="96" t="s">
        <v>79</v>
      </c>
      <c r="C77" s="96"/>
      <c r="D77" s="97"/>
      <c r="E77" s="98">
        <v>178564968.74000001</v>
      </c>
      <c r="F77" s="99"/>
      <c r="G77" s="98">
        <v>-33695892.00999999</v>
      </c>
      <c r="H77" s="99"/>
      <c r="I77" s="98">
        <v>-62785201.75999999</v>
      </c>
      <c r="J77" s="99"/>
      <c r="K77" s="98">
        <v>-60433461.889999986</v>
      </c>
      <c r="L77" s="99"/>
      <c r="M77" s="98">
        <v>-48331036.240000024</v>
      </c>
      <c r="N77" s="99"/>
      <c r="O77" s="98">
        <v>-9912551.2799999714</v>
      </c>
      <c r="P77" s="100"/>
      <c r="Q77" s="101">
        <v>-13015686.049999997</v>
      </c>
      <c r="R77" s="102"/>
      <c r="S77" s="98">
        <v>136692844.67999998</v>
      </c>
      <c r="T77" s="100"/>
      <c r="U77" s="98">
        <v>-43267786.540000021</v>
      </c>
      <c r="V77" s="100"/>
      <c r="W77" s="98">
        <v>-56013027.240000024</v>
      </c>
      <c r="X77" s="100"/>
      <c r="Y77" s="98">
        <v>-39528865</v>
      </c>
      <c r="Z77" s="100"/>
      <c r="AA77" s="98">
        <v>-128869493.1800001</v>
      </c>
      <c r="AB77" s="100"/>
      <c r="AC77" s="98">
        <f>SUM(AC28-AC76)</f>
        <v>-180596491.76999998</v>
      </c>
      <c r="AD77" s="99"/>
    </row>
    <row r="78" spans="1:30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103"/>
      <c r="N78" s="20"/>
      <c r="O78" s="20"/>
      <c r="P78" s="20"/>
      <c r="Q78" s="20"/>
      <c r="R78" s="20"/>
      <c r="S78" s="20"/>
      <c r="T78" s="20"/>
      <c r="U78" s="103"/>
      <c r="V78" s="20"/>
      <c r="W78" s="20"/>
      <c r="X78" s="20"/>
      <c r="Y78" s="20"/>
      <c r="Z78" s="20"/>
      <c r="AA78" s="104"/>
      <c r="AB78" s="105"/>
      <c r="AC78" s="104"/>
      <c r="AD78" s="105"/>
    </row>
    <row r="79" spans="1:30" x14ac:dyDescent="0.25">
      <c r="AC79" s="109"/>
      <c r="AD79" s="108"/>
    </row>
    <row r="80" spans="1:30" x14ac:dyDescent="0.25">
      <c r="AC80" s="110"/>
      <c r="AD80" s="108"/>
    </row>
    <row r="81" spans="29:30" x14ac:dyDescent="0.25">
      <c r="AC81" s="106"/>
      <c r="AD81" s="108"/>
    </row>
  </sheetData>
  <mergeCells count="6">
    <mergeCell ref="A30:D30"/>
    <mergeCell ref="A1:AD1"/>
    <mergeCell ref="A2:AD2"/>
    <mergeCell ref="A3:AD3"/>
    <mergeCell ref="A4:D4"/>
    <mergeCell ref="A5:D5"/>
  </mergeCells>
  <printOptions horizontalCentered="1" verticalCentered="1"/>
  <pageMargins left="0" right="0" top="0.39370078740157483" bottom="0.39370078740157483" header="0" footer="0"/>
  <pageSetup scale="51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IYE</vt:lpstr>
      <vt:lpstr>IYE!Área_de_impresión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Lic. Ernesto Parra</cp:lastModifiedBy>
  <dcterms:created xsi:type="dcterms:W3CDTF">2015-01-26T17:01:06Z</dcterms:created>
  <dcterms:modified xsi:type="dcterms:W3CDTF">2015-01-31T01:08:58Z</dcterms:modified>
</cp:coreProperties>
</file>