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10035"/>
  </bookViews>
  <sheets>
    <sheet name="IYE" sheetId="1" r:id="rId1"/>
  </sheets>
  <definedNames>
    <definedName name="_xlnm.Print_Area" localSheetId="0">IYE!$A$1:$AD$78</definedName>
    <definedName name="AS2DocOpenMode" hidden="1">"AS2DocumentEdit"</definedName>
  </definedNames>
  <calcPr calcId="145621" calcOnSave="0"/>
</workbook>
</file>

<file path=xl/calcChain.xml><?xml version="1.0" encoding="utf-8"?>
<calcChain xmlns="http://schemas.openxmlformats.org/spreadsheetml/2006/main">
  <c r="V48" i="1" l="1"/>
  <c r="R7" i="1"/>
  <c r="P7" i="1"/>
  <c r="N7" i="1"/>
  <c r="L7" i="1"/>
  <c r="H7" i="1"/>
  <c r="F7" i="1"/>
  <c r="V76" i="1"/>
  <c r="T76" i="1"/>
  <c r="R76" i="1"/>
  <c r="P76" i="1"/>
  <c r="N76" i="1"/>
  <c r="H76" i="1"/>
  <c r="F76" i="1"/>
  <c r="V74" i="1"/>
  <c r="T74" i="1"/>
  <c r="R74" i="1"/>
  <c r="P74" i="1"/>
  <c r="N74" i="1"/>
  <c r="K74" i="1"/>
  <c r="H74" i="1"/>
  <c r="F74" i="1"/>
  <c r="AC73" i="1"/>
  <c r="V73" i="1"/>
  <c r="T73" i="1"/>
  <c r="R73" i="1"/>
  <c r="P73" i="1"/>
  <c r="N73" i="1"/>
  <c r="H73" i="1"/>
  <c r="F73" i="1"/>
  <c r="AC72" i="1"/>
  <c r="V72" i="1"/>
  <c r="T72" i="1"/>
  <c r="R72" i="1"/>
  <c r="P72" i="1"/>
  <c r="N72" i="1"/>
  <c r="H72" i="1"/>
  <c r="F72" i="1"/>
  <c r="AC71" i="1"/>
  <c r="V71" i="1"/>
  <c r="T71" i="1"/>
  <c r="R71" i="1"/>
  <c r="P71" i="1"/>
  <c r="N71" i="1"/>
  <c r="H71" i="1"/>
  <c r="F71" i="1"/>
  <c r="AC70" i="1"/>
  <c r="V70" i="1"/>
  <c r="T70" i="1"/>
  <c r="R70" i="1"/>
  <c r="P70" i="1"/>
  <c r="N70" i="1"/>
  <c r="H70" i="1"/>
  <c r="F70" i="1"/>
  <c r="V69" i="1"/>
  <c r="T69" i="1"/>
  <c r="R69" i="1"/>
  <c r="P69" i="1"/>
  <c r="N69" i="1"/>
  <c r="G69" i="1"/>
  <c r="AC69" i="1" s="1"/>
  <c r="AC74" i="1" s="1"/>
  <c r="F69" i="1"/>
  <c r="AC68" i="1"/>
  <c r="V68" i="1"/>
  <c r="T68" i="1"/>
  <c r="R68" i="1"/>
  <c r="P68" i="1"/>
  <c r="N68" i="1"/>
  <c r="H68" i="1"/>
  <c r="F68" i="1"/>
  <c r="AC67" i="1"/>
  <c r="V67" i="1"/>
  <c r="T67" i="1"/>
  <c r="R67" i="1"/>
  <c r="P67" i="1"/>
  <c r="N67" i="1"/>
  <c r="H67" i="1"/>
  <c r="F67" i="1"/>
  <c r="AC66" i="1"/>
  <c r="V66" i="1"/>
  <c r="T66" i="1"/>
  <c r="R66" i="1"/>
  <c r="P66" i="1"/>
  <c r="N66" i="1"/>
  <c r="H66" i="1"/>
  <c r="F66" i="1"/>
  <c r="AC65" i="1"/>
  <c r="V65" i="1"/>
  <c r="T65" i="1"/>
  <c r="R65" i="1"/>
  <c r="P65" i="1"/>
  <c r="N65" i="1"/>
  <c r="H65" i="1"/>
  <c r="F65" i="1"/>
  <c r="AC64" i="1"/>
  <c r="V64" i="1"/>
  <c r="T64" i="1"/>
  <c r="R64" i="1"/>
  <c r="P64" i="1"/>
  <c r="N64" i="1"/>
  <c r="H64" i="1"/>
  <c r="F64" i="1"/>
  <c r="AC63" i="1"/>
  <c r="V63" i="1"/>
  <c r="T63" i="1"/>
  <c r="R63" i="1"/>
  <c r="P63" i="1"/>
  <c r="N63" i="1"/>
  <c r="H63" i="1"/>
  <c r="F63" i="1"/>
  <c r="V60" i="1"/>
  <c r="T60" i="1"/>
  <c r="R60" i="1"/>
  <c r="P60" i="1"/>
  <c r="N60" i="1"/>
  <c r="H60" i="1"/>
  <c r="F60" i="1"/>
  <c r="V59" i="1"/>
  <c r="T59" i="1"/>
  <c r="R59" i="1"/>
  <c r="P59" i="1"/>
  <c r="N59" i="1"/>
  <c r="K59" i="1"/>
  <c r="H59" i="1"/>
  <c r="F59" i="1"/>
  <c r="AC58" i="1"/>
  <c r="V58" i="1"/>
  <c r="T58" i="1"/>
  <c r="R58" i="1"/>
  <c r="P58" i="1"/>
  <c r="N58" i="1"/>
  <c r="H58" i="1"/>
  <c r="F58" i="1"/>
  <c r="AC57" i="1"/>
  <c r="V57" i="1"/>
  <c r="T57" i="1"/>
  <c r="R57" i="1"/>
  <c r="P57" i="1"/>
  <c r="N57" i="1"/>
  <c r="H57" i="1"/>
  <c r="F57" i="1"/>
  <c r="AC56" i="1"/>
  <c r="V56" i="1"/>
  <c r="T56" i="1"/>
  <c r="R56" i="1"/>
  <c r="P56" i="1"/>
  <c r="N56" i="1"/>
  <c r="H56" i="1"/>
  <c r="F56" i="1"/>
  <c r="AC55" i="1"/>
  <c r="V55" i="1"/>
  <c r="T55" i="1"/>
  <c r="R55" i="1"/>
  <c r="P55" i="1"/>
  <c r="N55" i="1"/>
  <c r="H55" i="1"/>
  <c r="F55" i="1"/>
  <c r="AC54" i="1"/>
  <c r="V54" i="1"/>
  <c r="T54" i="1"/>
  <c r="R54" i="1"/>
  <c r="P54" i="1"/>
  <c r="N54" i="1"/>
  <c r="H54" i="1"/>
  <c r="F54" i="1"/>
  <c r="AC53" i="1"/>
  <c r="V53" i="1"/>
  <c r="T53" i="1"/>
  <c r="R53" i="1"/>
  <c r="P53" i="1"/>
  <c r="N53" i="1"/>
  <c r="H53" i="1"/>
  <c r="F53" i="1"/>
  <c r="AC52" i="1"/>
  <c r="V52" i="1"/>
  <c r="T52" i="1"/>
  <c r="R52" i="1"/>
  <c r="P52" i="1"/>
  <c r="N52" i="1"/>
  <c r="H52" i="1"/>
  <c r="F52" i="1"/>
  <c r="AC51" i="1"/>
  <c r="V51" i="1"/>
  <c r="T51" i="1"/>
  <c r="R51" i="1"/>
  <c r="P51" i="1"/>
  <c r="N51" i="1"/>
  <c r="H51" i="1"/>
  <c r="F51" i="1"/>
  <c r="AC50" i="1"/>
  <c r="V50" i="1"/>
  <c r="T50" i="1"/>
  <c r="R50" i="1"/>
  <c r="P50" i="1"/>
  <c r="N50" i="1"/>
  <c r="H50" i="1"/>
  <c r="F50" i="1"/>
  <c r="AC49" i="1"/>
  <c r="AC59" i="1" s="1"/>
  <c r="V49" i="1"/>
  <c r="T49" i="1"/>
  <c r="R49" i="1"/>
  <c r="P49" i="1"/>
  <c r="N49" i="1"/>
  <c r="H49" i="1"/>
  <c r="F49" i="1"/>
  <c r="T48" i="1"/>
  <c r="R48" i="1"/>
  <c r="P48" i="1"/>
  <c r="N48" i="1"/>
  <c r="H48" i="1"/>
  <c r="F48" i="1"/>
  <c r="V47" i="1"/>
  <c r="T47" i="1"/>
  <c r="R47" i="1"/>
  <c r="P47" i="1"/>
  <c r="N47" i="1"/>
  <c r="K47" i="1"/>
  <c r="AC47" i="1" s="1"/>
  <c r="H47" i="1"/>
  <c r="F47" i="1"/>
  <c r="AC46" i="1"/>
  <c r="V46" i="1"/>
  <c r="T46" i="1"/>
  <c r="R46" i="1"/>
  <c r="P46" i="1"/>
  <c r="N46" i="1"/>
  <c r="H46" i="1"/>
  <c r="F46" i="1"/>
  <c r="AC45" i="1"/>
  <c r="V45" i="1"/>
  <c r="T45" i="1"/>
  <c r="R45" i="1"/>
  <c r="P45" i="1"/>
  <c r="N45" i="1"/>
  <c r="H45" i="1"/>
  <c r="F45" i="1"/>
  <c r="AC44" i="1"/>
  <c r="V44" i="1"/>
  <c r="T44" i="1"/>
  <c r="R44" i="1"/>
  <c r="P44" i="1"/>
  <c r="N44" i="1"/>
  <c r="H44" i="1"/>
  <c r="F44" i="1"/>
  <c r="AC43" i="1"/>
  <c r="V43" i="1"/>
  <c r="T43" i="1"/>
  <c r="R43" i="1"/>
  <c r="P43" i="1"/>
  <c r="N43" i="1"/>
  <c r="H43" i="1"/>
  <c r="F43" i="1"/>
  <c r="AC42" i="1"/>
  <c r="V42" i="1"/>
  <c r="T42" i="1"/>
  <c r="R42" i="1"/>
  <c r="P42" i="1"/>
  <c r="N42" i="1"/>
  <c r="H42" i="1"/>
  <c r="F42" i="1"/>
  <c r="AC41" i="1"/>
  <c r="V41" i="1"/>
  <c r="T41" i="1"/>
  <c r="R41" i="1"/>
  <c r="P41" i="1"/>
  <c r="N41" i="1"/>
  <c r="H41" i="1"/>
  <c r="F41" i="1"/>
  <c r="AC40" i="1"/>
  <c r="V40" i="1"/>
  <c r="T40" i="1"/>
  <c r="R40" i="1"/>
  <c r="P40" i="1"/>
  <c r="N40" i="1"/>
  <c r="H40" i="1"/>
  <c r="F40" i="1"/>
  <c r="AC39" i="1"/>
  <c r="V39" i="1"/>
  <c r="T39" i="1"/>
  <c r="R39" i="1"/>
  <c r="P39" i="1"/>
  <c r="N39" i="1"/>
  <c r="H39" i="1"/>
  <c r="F39" i="1"/>
  <c r="V38" i="1"/>
  <c r="T38" i="1"/>
  <c r="R38" i="1"/>
  <c r="P38" i="1"/>
  <c r="N38" i="1"/>
  <c r="F38" i="1"/>
  <c r="AC37" i="1"/>
  <c r="V37" i="1"/>
  <c r="T37" i="1"/>
  <c r="R37" i="1"/>
  <c r="P37" i="1"/>
  <c r="N37" i="1"/>
  <c r="H37" i="1"/>
  <c r="F37" i="1"/>
  <c r="AC36" i="1"/>
  <c r="V36" i="1"/>
  <c r="T36" i="1"/>
  <c r="R36" i="1"/>
  <c r="P36" i="1"/>
  <c r="N36" i="1"/>
  <c r="H36" i="1"/>
  <c r="F36" i="1"/>
  <c r="V35" i="1"/>
  <c r="T35" i="1"/>
  <c r="R35" i="1"/>
  <c r="P35" i="1"/>
  <c r="N35" i="1"/>
  <c r="K35" i="1"/>
  <c r="G35" i="1"/>
  <c r="G38" i="1" s="1"/>
  <c r="H38" i="1" s="1"/>
  <c r="F35" i="1"/>
  <c r="AC34" i="1"/>
  <c r="V34" i="1"/>
  <c r="T34" i="1"/>
  <c r="R34" i="1"/>
  <c r="P34" i="1"/>
  <c r="N34" i="1"/>
  <c r="H34" i="1"/>
  <c r="F34" i="1"/>
  <c r="U33" i="1"/>
  <c r="V33" i="1" s="1"/>
  <c r="T33" i="1"/>
  <c r="R33" i="1"/>
  <c r="P33" i="1"/>
  <c r="N33" i="1"/>
  <c r="H33" i="1"/>
  <c r="F33" i="1"/>
  <c r="V30" i="1"/>
  <c r="T30" i="1"/>
  <c r="R30" i="1"/>
  <c r="P30" i="1"/>
  <c r="N30" i="1"/>
  <c r="L30" i="1"/>
  <c r="H30" i="1"/>
  <c r="F30" i="1"/>
  <c r="AC29" i="1"/>
  <c r="V29" i="1"/>
  <c r="T29" i="1"/>
  <c r="R29" i="1"/>
  <c r="P29" i="1"/>
  <c r="N29" i="1"/>
  <c r="L29" i="1"/>
  <c r="H29" i="1"/>
  <c r="F29" i="1"/>
  <c r="V27" i="1"/>
  <c r="T27" i="1"/>
  <c r="R27" i="1"/>
  <c r="P27" i="1"/>
  <c r="N27" i="1"/>
  <c r="L27" i="1"/>
  <c r="H27" i="1"/>
  <c r="F27" i="1"/>
  <c r="V26" i="1"/>
  <c r="T26" i="1"/>
  <c r="R26" i="1"/>
  <c r="P26" i="1"/>
  <c r="N26" i="1"/>
  <c r="L26" i="1"/>
  <c r="H26" i="1"/>
  <c r="F26" i="1"/>
  <c r="AC25" i="1"/>
  <c r="V25" i="1"/>
  <c r="T25" i="1"/>
  <c r="R25" i="1"/>
  <c r="P25" i="1"/>
  <c r="N25" i="1"/>
  <c r="L25" i="1"/>
  <c r="H25" i="1"/>
  <c r="F25" i="1"/>
  <c r="AC24" i="1"/>
  <c r="V24" i="1"/>
  <c r="T24" i="1"/>
  <c r="R24" i="1"/>
  <c r="P24" i="1"/>
  <c r="N24" i="1"/>
  <c r="L24" i="1"/>
  <c r="H24" i="1"/>
  <c r="F24" i="1"/>
  <c r="AC23" i="1"/>
  <c r="V23" i="1"/>
  <c r="T23" i="1"/>
  <c r="R23" i="1"/>
  <c r="P23" i="1"/>
  <c r="N23" i="1"/>
  <c r="L23" i="1"/>
  <c r="H23" i="1"/>
  <c r="F23" i="1"/>
  <c r="AC22" i="1"/>
  <c r="V22" i="1"/>
  <c r="T22" i="1"/>
  <c r="R22" i="1"/>
  <c r="P22" i="1"/>
  <c r="N22" i="1"/>
  <c r="L22" i="1"/>
  <c r="H22" i="1"/>
  <c r="F22" i="1"/>
  <c r="AC21" i="1"/>
  <c r="V21" i="1"/>
  <c r="T21" i="1"/>
  <c r="R21" i="1"/>
  <c r="P21" i="1"/>
  <c r="N21" i="1"/>
  <c r="L21" i="1"/>
  <c r="H21" i="1"/>
  <c r="F21" i="1"/>
  <c r="AC20" i="1"/>
  <c r="V20" i="1"/>
  <c r="T20" i="1"/>
  <c r="R20" i="1"/>
  <c r="P20" i="1"/>
  <c r="N20" i="1"/>
  <c r="L20" i="1"/>
  <c r="H20" i="1"/>
  <c r="F20" i="1"/>
  <c r="AC19" i="1"/>
  <c r="V19" i="1"/>
  <c r="T19" i="1"/>
  <c r="R19" i="1"/>
  <c r="P19" i="1"/>
  <c r="N19" i="1"/>
  <c r="L19" i="1"/>
  <c r="H19" i="1"/>
  <c r="F19" i="1"/>
  <c r="AC18" i="1"/>
  <c r="V18" i="1"/>
  <c r="T18" i="1"/>
  <c r="R18" i="1"/>
  <c r="P18" i="1"/>
  <c r="N18" i="1"/>
  <c r="L18" i="1"/>
  <c r="H18" i="1"/>
  <c r="F18" i="1"/>
  <c r="AC17" i="1"/>
  <c r="V17" i="1"/>
  <c r="T17" i="1"/>
  <c r="R17" i="1"/>
  <c r="P17" i="1"/>
  <c r="N17" i="1"/>
  <c r="L17" i="1"/>
  <c r="H17" i="1"/>
  <c r="F17" i="1"/>
  <c r="AC16" i="1"/>
  <c r="V16" i="1"/>
  <c r="T16" i="1"/>
  <c r="R16" i="1"/>
  <c r="P16" i="1"/>
  <c r="N16" i="1"/>
  <c r="L16" i="1"/>
  <c r="H16" i="1"/>
  <c r="F16" i="1"/>
  <c r="AC15" i="1"/>
  <c r="V15" i="1"/>
  <c r="T15" i="1"/>
  <c r="R15" i="1"/>
  <c r="P15" i="1"/>
  <c r="N15" i="1"/>
  <c r="L15" i="1"/>
  <c r="H15" i="1"/>
  <c r="F15" i="1"/>
  <c r="AC14" i="1"/>
  <c r="V14" i="1"/>
  <c r="T14" i="1"/>
  <c r="R14" i="1"/>
  <c r="P14" i="1"/>
  <c r="N14" i="1"/>
  <c r="L14" i="1"/>
  <c r="H14" i="1"/>
  <c r="F14" i="1"/>
  <c r="AC13" i="1"/>
  <c r="V13" i="1"/>
  <c r="T13" i="1"/>
  <c r="R13" i="1"/>
  <c r="P13" i="1"/>
  <c r="N13" i="1"/>
  <c r="L13" i="1"/>
  <c r="H13" i="1"/>
  <c r="F13" i="1"/>
  <c r="AC12" i="1"/>
  <c r="V12" i="1"/>
  <c r="T12" i="1"/>
  <c r="R12" i="1"/>
  <c r="P12" i="1"/>
  <c r="N12" i="1"/>
  <c r="L12" i="1"/>
  <c r="H12" i="1"/>
  <c r="F12" i="1"/>
  <c r="AC11" i="1"/>
  <c r="V11" i="1"/>
  <c r="T11" i="1"/>
  <c r="R11" i="1"/>
  <c r="P11" i="1"/>
  <c r="N11" i="1"/>
  <c r="L11" i="1"/>
  <c r="H11" i="1"/>
  <c r="F11" i="1"/>
  <c r="AC10" i="1"/>
  <c r="V10" i="1"/>
  <c r="T10" i="1"/>
  <c r="R10" i="1"/>
  <c r="P10" i="1"/>
  <c r="N10" i="1"/>
  <c r="L10" i="1"/>
  <c r="H10" i="1"/>
  <c r="F10" i="1"/>
  <c r="AC9" i="1"/>
  <c r="V9" i="1"/>
  <c r="T9" i="1"/>
  <c r="R9" i="1"/>
  <c r="P9" i="1"/>
  <c r="N9" i="1"/>
  <c r="L9" i="1"/>
  <c r="H9" i="1"/>
  <c r="F9" i="1"/>
  <c r="AC8" i="1"/>
  <c r="V8" i="1"/>
  <c r="T8" i="1"/>
  <c r="R8" i="1"/>
  <c r="P8" i="1"/>
  <c r="N8" i="1"/>
  <c r="L8" i="1"/>
  <c r="H8" i="1"/>
  <c r="F8" i="1"/>
  <c r="AC7" i="1"/>
  <c r="V7" i="1"/>
  <c r="T7" i="1"/>
  <c r="AC6" i="1"/>
  <c r="V6" i="1"/>
  <c r="T6" i="1"/>
  <c r="R6" i="1"/>
  <c r="P6" i="1"/>
  <c r="N6" i="1"/>
  <c r="L6" i="1"/>
  <c r="H6" i="1"/>
  <c r="F6" i="1"/>
  <c r="AC33" i="1" l="1"/>
  <c r="H35" i="1"/>
  <c r="AC26" i="1"/>
  <c r="K38" i="1"/>
  <c r="H69" i="1"/>
  <c r="AC35" i="1"/>
  <c r="AC38" i="1"/>
  <c r="AC48" i="1" s="1"/>
  <c r="K48" i="1" l="1"/>
  <c r="AC27" i="1"/>
  <c r="AD26" i="1"/>
  <c r="AC76" i="1"/>
  <c r="AC60" i="1"/>
  <c r="AD65" i="1" l="1"/>
  <c r="AD57" i="1"/>
  <c r="AD49" i="1"/>
  <c r="AD42" i="1"/>
  <c r="AD34" i="1"/>
  <c r="AD76" i="1"/>
  <c r="AD67" i="1"/>
  <c r="AD63" i="1"/>
  <c r="AD55" i="1"/>
  <c r="AD53" i="1"/>
  <c r="AD44" i="1"/>
  <c r="AD40" i="1"/>
  <c r="AD41" i="1"/>
  <c r="AD71" i="1"/>
  <c r="AD52" i="1"/>
  <c r="AD66" i="1"/>
  <c r="AD50" i="1"/>
  <c r="AD64" i="1"/>
  <c r="AD43" i="1"/>
  <c r="AD72" i="1"/>
  <c r="AD54" i="1"/>
  <c r="AD33" i="1"/>
  <c r="AD68" i="1"/>
  <c r="AD36" i="1"/>
  <c r="AD45" i="1"/>
  <c r="AD56" i="1"/>
  <c r="AD39" i="1"/>
  <c r="AD70" i="1"/>
  <c r="K60" i="1"/>
  <c r="AD48" i="1"/>
  <c r="AC30" i="1"/>
  <c r="AD27" i="1"/>
  <c r="AD6" i="1"/>
  <c r="AD20" i="1"/>
  <c r="AD9" i="1"/>
  <c r="AD25" i="1"/>
  <c r="AD18" i="1"/>
  <c r="AD7" i="1"/>
  <c r="AD23" i="1"/>
  <c r="AD8" i="1"/>
  <c r="AD24" i="1"/>
  <c r="AD13" i="1"/>
  <c r="AD22" i="1"/>
  <c r="AD11" i="1"/>
  <c r="AD12" i="1"/>
  <c r="AD17" i="1"/>
  <c r="AD10" i="1"/>
  <c r="AD29" i="1"/>
  <c r="AD15" i="1"/>
  <c r="AD16" i="1"/>
  <c r="AD21" i="1"/>
  <c r="AD14" i="1"/>
  <c r="AD19" i="1"/>
  <c r="AD35" i="1"/>
  <c r="K76" i="1" l="1"/>
  <c r="L60" i="1"/>
  <c r="AC77" i="1"/>
  <c r="AD30" i="1"/>
  <c r="AD69" i="1"/>
  <c r="AD47" i="1"/>
  <c r="AD38" i="1"/>
  <c r="AD73" i="1"/>
  <c r="AD74" i="1" l="1"/>
  <c r="AD46" i="1"/>
  <c r="AD37" i="1"/>
  <c r="AD51" i="1"/>
  <c r="AD58" i="1"/>
  <c r="L73" i="1"/>
  <c r="L71" i="1"/>
  <c r="L69" i="1"/>
  <c r="L33" i="1"/>
  <c r="L67" i="1"/>
  <c r="L63" i="1"/>
  <c r="L57" i="1"/>
  <c r="L55" i="1"/>
  <c r="L53" i="1"/>
  <c r="L49" i="1"/>
  <c r="L46" i="1"/>
  <c r="L40" i="1"/>
  <c r="L34" i="1"/>
  <c r="L72" i="1"/>
  <c r="L68" i="1"/>
  <c r="L66" i="1"/>
  <c r="L64" i="1"/>
  <c r="L58" i="1"/>
  <c r="L56" i="1"/>
  <c r="L54" i="1"/>
  <c r="L52" i="1"/>
  <c r="L50" i="1"/>
  <c r="L45" i="1"/>
  <c r="L43" i="1"/>
  <c r="L41" i="1"/>
  <c r="L39" i="1"/>
  <c r="L36" i="1"/>
  <c r="L65" i="1"/>
  <c r="L51" i="1"/>
  <c r="L44" i="1"/>
  <c r="L42" i="1"/>
  <c r="L37" i="1"/>
  <c r="K77" i="1"/>
  <c r="L76" i="1"/>
  <c r="L70" i="1"/>
  <c r="L47" i="1"/>
  <c r="L74" i="1"/>
  <c r="L35" i="1"/>
  <c r="L59" i="1"/>
  <c r="L38" i="1"/>
  <c r="L48" i="1"/>
  <c r="AD59" i="1" l="1"/>
  <c r="AD60" i="1" s="1"/>
</calcChain>
</file>

<file path=xl/sharedStrings.xml><?xml version="1.0" encoding="utf-8"?>
<sst xmlns="http://schemas.openxmlformats.org/spreadsheetml/2006/main" count="100" uniqueCount="82">
  <si>
    <t>UNIVERSIDAD AUTÓNOMA DE CHIHUAHUA</t>
  </si>
  <si>
    <t>ESTADO DE INGRESOS Y EGRESOS ACUMULADO POR FONDOS</t>
  </si>
  <si>
    <t xml:space="preserve"> AL 30 DE SEPTIEMBRE DE 2015</t>
  </si>
  <si>
    <t>CONCEPTO</t>
  </si>
  <si>
    <t>ENERO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</si>
  <si>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</si>
  <si>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</si>
  <si>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</si>
  <si>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</si>
  <si>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</si>
  <si>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</si>
  <si>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</si>
  <si>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</si>
  <si>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</si>
  <si>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</si>
  <si>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</si>
  <si>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</si>
  <si>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</si>
  <si>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  N  G  R  E  S  O  S:</t>
  </si>
  <si>
    <t>Subsidio Federal</t>
  </si>
  <si>
    <t>Subsidio Federal Extraordinario</t>
  </si>
  <si>
    <t>Subsidio Estatal</t>
  </si>
  <si>
    <t xml:space="preserve">Subsidio Estatal Extraordinario </t>
  </si>
  <si>
    <t>SUMA SUBSIDIOS</t>
  </si>
  <si>
    <t>Recursos PIFI</t>
  </si>
  <si>
    <t>Recursos Prodep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</si>
  <si>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</si>
  <si>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</si>
  <si>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</si>
  <si>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</si>
  <si>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</si>
  <si>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</si>
  <si>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Incorporaciones</t>
  </si>
  <si>
    <t>Donativos</t>
  </si>
  <si>
    <t>Impuesto Universitario Municipal</t>
  </si>
  <si>
    <t>Rendimientos Financieros</t>
  </si>
  <si>
    <t>Venta de Productos</t>
  </si>
  <si>
    <t xml:space="preserve">Incentivos Fiscales </t>
  </si>
  <si>
    <t>Otros Ingresos</t>
  </si>
  <si>
    <t>SUMA INGRESOS PROPIOS</t>
  </si>
  <si>
    <t>T O T A L    I N G R E S O S</t>
  </si>
  <si>
    <t>BECAS Y CONDONACIONES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</si>
  <si>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</si>
  <si>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</si>
  <si>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</si>
  <si>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</si>
  <si>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</si>
  <si>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</si>
  <si>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</si>
  <si>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</si>
  <si>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</si>
  <si>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</si>
  <si>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</si>
  <si>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</si>
  <si>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</si>
  <si>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</si>
  <si>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</si>
  <si>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</si>
  <si>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</si>
  <si>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</si>
  <si>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</si>
  <si>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</si>
  <si>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</si>
  <si>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</si>
  <si>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</si>
  <si>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</si>
  <si>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</si>
  <si>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</si>
  <si>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</si>
  <si>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</si>
  <si>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</si>
  <si>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SUMA INVERSIONES</t>
  </si>
  <si>
    <t>TOTAL  EGRESOS F. GENÉRICO</t>
  </si>
  <si>
    <t>FONDOS ESPECÍFICOS</t>
  </si>
  <si>
    <t>Becas</t>
  </si>
  <si>
    <t>SUMAN GASTOS DE OPERACIÓN</t>
  </si>
  <si>
    <t>Mobiliario y Equipo</t>
  </si>
  <si>
    <t>Otros</t>
  </si>
  <si>
    <t>SUMAN INVERSIONES</t>
  </si>
  <si>
    <t>TOTAL EGRESOS FONDO ESPECÍFICO</t>
  </si>
  <si>
    <t>TOTAL EGRESOS</t>
  </si>
  <si>
    <t>REMANENTE 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</si>
</sst>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[$$-80A]* #,##0_-;\-[$$-80A]* #,##0_-;_-[$$-80A]* &quot;-&quot;??_-;_-@_-"/>
    <numFmt numFmtId="168" formatCode="_(&quot;N$&quot;* #,##0.00_);_(&quot;N$&quot;* \(#,##0.00\);_(&quot;N$&quot;* &quot;-&quot;??_);_(@_)"/>
    <numFmt numFmtId="169" formatCode="_(&quot;$&quot;* #,##0_);_(&quot;$&quot;* \(#,##0\);_(&quot;$&quot;* &quot;-&quot;??_);_(@_)"/>
    <numFmt numFmtId="170" formatCode="_-* #,##0_-;\-* #,##0_-;_-* &quot;-&quot;??_-;_-@_-"/>
    <numFmt numFmtId="171" formatCode="_(* #,##0.0_);_(* \(#,##0.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65" fontId="3" fillId="15" borderId="13" xfId="1" applyNumberFormat="1" applyFont="1" applyFill="1" applyBorder="1" applyAlignment="1">
      <alignment horizontal="center"/>
    </xf>
    <xf numFmtId="166" fontId="4" fillId="15" borderId="11" xfId="0" applyNumberFormat="1" applyFont="1" applyFill="1" applyBorder="1" applyAlignment="1">
      <alignment horizontal="center"/>
    </xf>
    <xf numFmtId="166" fontId="4" fillId="15" borderId="13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4" fillId="0" borderId="0" xfId="0" applyNumberFormat="1" applyFont="1" applyBorder="1"/>
    <xf numFmtId="165" fontId="3" fillId="0" borderId="14" xfId="1" applyNumberFormat="1" applyFont="1" applyBorder="1"/>
    <xf numFmtId="166" fontId="4" fillId="0" borderId="15" xfId="0" applyNumberFormat="1" applyFont="1" applyBorder="1"/>
    <xf numFmtId="165" fontId="4" fillId="0" borderId="15" xfId="1" applyNumberFormat="1" applyFont="1" applyBorder="1"/>
    <xf numFmtId="166" fontId="4" fillId="0" borderId="6" xfId="0" applyNumberFormat="1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167" fontId="4" fillId="0" borderId="14" xfId="1" applyNumberFormat="1" applyFont="1" applyFill="1" applyBorder="1"/>
    <xf numFmtId="166" fontId="4" fillId="0" borderId="16" xfId="0" applyNumberFormat="1" applyFont="1" applyBorder="1"/>
    <xf numFmtId="165" fontId="4" fillId="0" borderId="0" xfId="1" applyNumberFormat="1" applyFont="1"/>
    <xf numFmtId="165" fontId="4" fillId="0" borderId="14" xfId="1" applyNumberFormat="1" applyFont="1" applyFill="1" applyBorder="1"/>
    <xf numFmtId="165" fontId="4" fillId="0" borderId="6" xfId="1" applyNumberFormat="1" applyFont="1" applyBorder="1"/>
    <xf numFmtId="165" fontId="4" fillId="0" borderId="17" xfId="1" applyNumberFormat="1" applyFont="1" applyFill="1" applyBorder="1"/>
    <xf numFmtId="166" fontId="4" fillId="0" borderId="18" xfId="0" applyNumberFormat="1" applyFont="1" applyBorder="1"/>
    <xf numFmtId="0" fontId="3" fillId="0" borderId="0" xfId="0" applyFont="1" applyBorder="1"/>
    <xf numFmtId="165" fontId="6" fillId="0" borderId="17" xfId="1" applyNumberFormat="1" applyFont="1" applyFill="1" applyBorder="1"/>
    <xf numFmtId="166" fontId="3" fillId="0" borderId="19" xfId="0" applyNumberFormat="1" applyFont="1" applyBorder="1"/>
    <xf numFmtId="165" fontId="3" fillId="0" borderId="19" xfId="1" applyNumberFormat="1" applyFont="1" applyFill="1" applyBorder="1"/>
    <xf numFmtId="165" fontId="6" fillId="0" borderId="18" xfId="1" applyNumberFormat="1" applyFont="1" applyFill="1" applyBorder="1"/>
    <xf numFmtId="166" fontId="4" fillId="0" borderId="20" xfId="0" applyNumberFormat="1" applyFont="1" applyBorder="1"/>
    <xf numFmtId="166" fontId="6" fillId="16" borderId="18" xfId="0" applyNumberFormat="1" applyFont="1" applyFill="1" applyBorder="1"/>
    <xf numFmtId="165" fontId="6" fillId="0" borderId="19" xfId="1" applyNumberFormat="1" applyFont="1" applyFill="1" applyBorder="1"/>
    <xf numFmtId="165" fontId="4" fillId="0" borderId="6" xfId="0" applyNumberFormat="1" applyFont="1" applyBorder="1"/>
    <xf numFmtId="165" fontId="4" fillId="0" borderId="14" xfId="1" applyNumberFormat="1" applyFont="1" applyBorder="1"/>
    <xf numFmtId="165" fontId="3" fillId="0" borderId="21" xfId="1" applyNumberFormat="1" applyFont="1" applyFill="1" applyBorder="1"/>
    <xf numFmtId="165" fontId="3" fillId="15" borderId="22" xfId="1" applyNumberFormat="1" applyFont="1" applyFill="1" applyBorder="1"/>
    <xf numFmtId="165" fontId="3" fillId="15" borderId="23" xfId="1" applyNumberFormat="1" applyFont="1" applyFill="1" applyBorder="1"/>
    <xf numFmtId="165" fontId="3" fillId="15" borderId="24" xfId="1" applyNumberFormat="1" applyFont="1" applyFill="1" applyBorder="1"/>
    <xf numFmtId="1" fontId="6" fillId="15" borderId="23" xfId="0" applyNumberFormat="1" applyFont="1" applyFill="1" applyBorder="1"/>
    <xf numFmtId="165" fontId="4" fillId="0" borderId="5" xfId="1" applyNumberFormat="1" applyFont="1" applyFill="1" applyBorder="1"/>
    <xf numFmtId="166" fontId="4" fillId="0" borderId="25" xfId="0" applyNumberFormat="1" applyFont="1" applyBorder="1"/>
    <xf numFmtId="165" fontId="4" fillId="0" borderId="26" xfId="1" applyNumberFormat="1" applyFont="1" applyBorder="1"/>
    <xf numFmtId="165" fontId="4" fillId="0" borderId="17" xfId="1" applyNumberFormat="1" applyFont="1" applyBorder="1"/>
    <xf numFmtId="165" fontId="6" fillId="15" borderId="27" xfId="1" applyNumberFormat="1" applyFont="1" applyFill="1" applyBorder="1"/>
    <xf numFmtId="165" fontId="4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Border="1"/>
    <xf numFmtId="169" fontId="4" fillId="0" borderId="14" xfId="2" applyNumberFormat="1" applyFont="1" applyFill="1" applyBorder="1"/>
    <xf numFmtId="165" fontId="4" fillId="0" borderId="0" xfId="1" applyNumberFormat="1" applyFont="1" applyFill="1"/>
    <xf numFmtId="166" fontId="4" fillId="0" borderId="6" xfId="0" applyNumberFormat="1" applyFont="1" applyFill="1" applyBorder="1"/>
    <xf numFmtId="0" fontId="4" fillId="0" borderId="0" xfId="0" applyFont="1" applyFill="1"/>
    <xf numFmtId="166" fontId="4" fillId="0" borderId="28" xfId="0" applyNumberFormat="1" applyFont="1" applyBorder="1"/>
    <xf numFmtId="165" fontId="4" fillId="0" borderId="6" xfId="1" applyNumberFormat="1" applyFont="1" applyFill="1" applyBorder="1"/>
    <xf numFmtId="165" fontId="6" fillId="0" borderId="30" xfId="1" applyNumberFormat="1" applyFont="1" applyFill="1" applyBorder="1"/>
    <xf numFmtId="165" fontId="6" fillId="0" borderId="22" xfId="1" applyNumberFormat="1" applyFont="1" applyFill="1" applyBorder="1"/>
    <xf numFmtId="165" fontId="6" fillId="16" borderId="22" xfId="1" applyNumberFormat="1" applyFont="1" applyFill="1" applyBorder="1"/>
    <xf numFmtId="165" fontId="6" fillId="0" borderId="23" xfId="1" applyNumberFormat="1" applyFont="1" applyFill="1" applyBorder="1"/>
    <xf numFmtId="166" fontId="4" fillId="0" borderId="32" xfId="0" applyNumberFormat="1" applyFont="1" applyBorder="1"/>
    <xf numFmtId="166" fontId="6" fillId="0" borderId="23" xfId="1" applyNumberFormat="1" applyFont="1" applyFill="1" applyBorder="1"/>
    <xf numFmtId="166" fontId="4" fillId="0" borderId="18" xfId="0" applyNumberFormat="1" applyFont="1" applyFill="1" applyBorder="1"/>
    <xf numFmtId="166" fontId="3" fillId="0" borderId="32" xfId="0" applyNumberFormat="1" applyFont="1" applyBorder="1"/>
    <xf numFmtId="165" fontId="6" fillId="16" borderId="33" xfId="1" applyNumberFormat="1" applyFont="1" applyFill="1" applyBorder="1"/>
    <xf numFmtId="166" fontId="9" fillId="16" borderId="19" xfId="0" applyNumberFormat="1" applyFont="1" applyFill="1" applyBorder="1"/>
    <xf numFmtId="166" fontId="6" fillId="0" borderId="18" xfId="0" applyNumberFormat="1" applyFont="1" applyFill="1" applyBorder="1"/>
    <xf numFmtId="166" fontId="9" fillId="16" borderId="18" xfId="0" applyNumberFormat="1" applyFont="1" applyFill="1" applyBorder="1"/>
    <xf numFmtId="0" fontId="4" fillId="0" borderId="34" xfId="0" applyFont="1" applyBorder="1"/>
    <xf numFmtId="165" fontId="4" fillId="0" borderId="0" xfId="0" applyNumberFormat="1" applyFont="1" applyFill="1"/>
    <xf numFmtId="166" fontId="4" fillId="0" borderId="34" xfId="0" applyNumberFormat="1" applyFont="1" applyFill="1" applyBorder="1"/>
    <xf numFmtId="43" fontId="4" fillId="0" borderId="14" xfId="1" applyNumberFormat="1" applyFont="1" applyFill="1" applyBorder="1"/>
    <xf numFmtId="170" fontId="4" fillId="0" borderId="14" xfId="1" applyNumberFormat="1" applyFont="1" applyFill="1" applyBorder="1"/>
    <xf numFmtId="0" fontId="3" fillId="0" borderId="6" xfId="0" applyFont="1" applyBorder="1"/>
    <xf numFmtId="165" fontId="6" fillId="0" borderId="34" xfId="1" applyNumberFormat="1" applyFont="1" applyFill="1" applyBorder="1"/>
    <xf numFmtId="166" fontId="3" fillId="0" borderId="34" xfId="0" applyNumberFormat="1" applyFont="1" applyBorder="1"/>
    <xf numFmtId="165" fontId="6" fillId="16" borderId="34" xfId="1" applyNumberFormat="1" applyFont="1" applyFill="1" applyBorder="1"/>
    <xf numFmtId="165" fontId="6" fillId="0" borderId="35" xfId="1" applyNumberFormat="1" applyFont="1" applyFill="1" applyBorder="1"/>
    <xf numFmtId="166" fontId="6" fillId="16" borderId="35" xfId="0" applyNumberFormat="1" applyFont="1" applyFill="1" applyBorder="1"/>
    <xf numFmtId="165" fontId="6" fillId="0" borderId="13" xfId="1" applyNumberFormat="1" applyFont="1" applyFill="1" applyBorder="1"/>
    <xf numFmtId="166" fontId="3" fillId="0" borderId="12" xfId="0" applyNumberFormat="1" applyFont="1" applyBorder="1"/>
    <xf numFmtId="165" fontId="6" fillId="16" borderId="13" xfId="1" applyNumberFormat="1" applyFont="1" applyFill="1" applyBorder="1"/>
    <xf numFmtId="165" fontId="6" fillId="0" borderId="12" xfId="1" applyNumberFormat="1" applyFont="1" applyFill="1" applyBorder="1"/>
    <xf numFmtId="166" fontId="6" fillId="16" borderId="13" xfId="0" applyNumberFormat="1" applyFont="1" applyFill="1" applyBorder="1"/>
    <xf numFmtId="166" fontId="6" fillId="16" borderId="12" xfId="0" applyNumberFormat="1" applyFont="1" applyFill="1" applyBorder="1"/>
    <xf numFmtId="165" fontId="6" fillId="0" borderId="14" xfId="1" applyNumberFormat="1" applyFont="1" applyFill="1" applyBorder="1"/>
    <xf numFmtId="165" fontId="6" fillId="16" borderId="14" xfId="1" applyNumberFormat="1" applyFont="1" applyFill="1" applyBorder="1"/>
    <xf numFmtId="165" fontId="6" fillId="0" borderId="6" xfId="1" applyNumberFormat="1" applyFont="1" applyFill="1" applyBorder="1"/>
    <xf numFmtId="166" fontId="6" fillId="16" borderId="0" xfId="0" applyNumberFormat="1" applyFont="1" applyFill="1" applyBorder="1"/>
    <xf numFmtId="166" fontId="6" fillId="16" borderId="6" xfId="0" applyNumberFormat="1" applyFont="1" applyFill="1" applyBorder="1"/>
    <xf numFmtId="0" fontId="3" fillId="0" borderId="5" xfId="0" applyFont="1" applyBorder="1"/>
    <xf numFmtId="0" fontId="8" fillId="16" borderId="0" xfId="0" applyFont="1" applyFill="1" applyBorder="1"/>
    <xf numFmtId="0" fontId="4" fillId="16" borderId="5" xfId="0" applyFont="1" applyFill="1" applyBorder="1"/>
    <xf numFmtId="0" fontId="4" fillId="16" borderId="0" xfId="0" applyFont="1" applyFill="1" applyBorder="1"/>
    <xf numFmtId="165" fontId="9" fillId="0" borderId="14" xfId="1" applyNumberFormat="1" applyFont="1" applyFill="1" applyBorder="1"/>
    <xf numFmtId="0" fontId="3" fillId="16" borderId="0" xfId="0" applyFont="1" applyFill="1" applyBorder="1"/>
    <xf numFmtId="0" fontId="3" fillId="16" borderId="5" xfId="0" applyFont="1" applyFill="1" applyBorder="1"/>
    <xf numFmtId="165" fontId="6" fillId="16" borderId="29" xfId="1" applyNumberFormat="1" applyFont="1" applyFill="1" applyBorder="1"/>
    <xf numFmtId="171" fontId="6" fillId="16" borderId="18" xfId="1" applyNumberFormat="1" applyFont="1" applyFill="1" applyBorder="1"/>
    <xf numFmtId="165" fontId="9" fillId="16" borderId="6" xfId="1" applyNumberFormat="1" applyFont="1" applyFill="1" applyBorder="1"/>
    <xf numFmtId="165" fontId="6" fillId="0" borderId="19" xfId="1" applyNumberFormat="1" applyFont="1" applyBorder="1"/>
    <xf numFmtId="165" fontId="3" fillId="0" borderId="19" xfId="1" applyNumberFormat="1" applyFont="1" applyBorder="1"/>
    <xf numFmtId="165" fontId="6" fillId="0" borderId="33" xfId="1" applyNumberFormat="1" applyFont="1" applyBorder="1"/>
    <xf numFmtId="171" fontId="6" fillId="0" borderId="18" xfId="1" applyNumberFormat="1" applyFont="1" applyBorder="1"/>
    <xf numFmtId="171" fontId="6" fillId="0" borderId="19" xfId="1" applyNumberFormat="1" applyFont="1" applyBorder="1"/>
    <xf numFmtId="165" fontId="6" fillId="0" borderId="14" xfId="1" applyNumberFormat="1" applyFont="1" applyBorder="1"/>
    <xf numFmtId="165" fontId="6" fillId="0" borderId="6" xfId="1" applyNumberFormat="1" applyFont="1" applyBorder="1"/>
    <xf numFmtId="0" fontId="4" fillId="0" borderId="36" xfId="0" applyFont="1" applyBorder="1"/>
    <xf numFmtId="171" fontId="6" fillId="0" borderId="6" xfId="1" applyNumberFormat="1" applyFont="1" applyBorder="1"/>
    <xf numFmtId="165" fontId="3" fillId="15" borderId="13" xfId="1" applyNumberFormat="1" applyFont="1" applyFill="1" applyBorder="1"/>
    <xf numFmtId="166" fontId="3" fillId="15" borderId="15" xfId="0" applyNumberFormat="1" applyFont="1" applyFill="1" applyBorder="1"/>
    <xf numFmtId="166" fontId="3" fillId="15" borderId="13" xfId="0" applyNumberFormat="1" applyFont="1" applyFill="1" applyBorder="1"/>
    <xf numFmtId="1" fontId="3" fillId="15" borderId="13" xfId="0" applyNumberFormat="1" applyFont="1" applyFill="1" applyBorder="1"/>
    <xf numFmtId="165" fontId="3" fillId="15" borderId="12" xfId="1" applyNumberFormat="1" applyFont="1" applyFill="1" applyBorder="1"/>
    <xf numFmtId="165" fontId="3" fillId="15" borderId="11" xfId="1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4" fillId="0" borderId="8" xfId="0" applyFont="1" applyFill="1" applyBorder="1"/>
    <xf numFmtId="165" fontId="6" fillId="16" borderId="9" xfId="1" applyNumberFormat="1" applyFont="1" applyFill="1" applyBorder="1"/>
    <xf numFmtId="165" fontId="6" fillId="16" borderId="12" xfId="1" applyNumberFormat="1" applyFont="1" applyFill="1" applyBorder="1"/>
    <xf numFmtId="166" fontId="3" fillId="0" borderId="13" xfId="0" applyNumberFormat="1" applyFont="1" applyBorder="1"/>
    <xf numFmtId="165" fontId="3" fillId="0" borderId="12" xfId="1" applyNumberFormat="1" applyFont="1" applyFill="1" applyBorder="1"/>
    <xf numFmtId="166" fontId="3" fillId="0" borderId="37" xfId="0" applyNumberFormat="1" applyFont="1" applyBorder="1"/>
    <xf numFmtId="166" fontId="3" fillId="0" borderId="11" xfId="0" applyNumberFormat="1" applyFont="1" applyBorder="1"/>
    <xf numFmtId="165" fontId="3" fillId="0" borderId="0" xfId="1" applyNumberFormat="1" applyFont="1" applyBorder="1"/>
    <xf numFmtId="169" fontId="3" fillId="0" borderId="0" xfId="2" applyNumberFormat="1" applyFont="1" applyBorder="1"/>
    <xf numFmtId="166" fontId="6" fillId="0" borderId="0" xfId="0" applyNumberFormat="1" applyFont="1" applyBorder="1"/>
    <xf numFmtId="0" fontId="4" fillId="0" borderId="0" xfId="0" applyFont="1" applyFill="1" applyBorder="1"/>
    <xf numFmtId="165" fontId="4" fillId="0" borderId="0" xfId="1" applyNumberFormat="1" applyFont="1" applyFill="1" applyBorder="1"/>
    <xf numFmtId="166" fontId="4" fillId="0" borderId="0" xfId="0" applyNumberFormat="1" applyFont="1"/>
    <xf numFmtId="165" fontId="4" fillId="0" borderId="0" xfId="0" applyNumberFormat="1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3" fontId="1" fillId="0" borderId="0" xfId="3" applyNumberFormat="1" applyFont="1" applyFill="1" applyBorder="1"/>
    <xf numFmtId="165" fontId="4" fillId="0" borderId="28" xfId="1" applyNumberFormat="1" applyFont="1" applyFill="1" applyBorder="1"/>
    <xf numFmtId="166" fontId="3" fillId="0" borderId="31" xfId="0" applyNumberFormat="1" applyFont="1" applyBorder="1"/>
  </cellXfs>
  <cellStyles count="78">
    <cellStyle name="20% - Énfasis1 2" xfId="4"/>
    <cellStyle name="20% - Énfasis1 2 2" xfId="5"/>
    <cellStyle name="20% - Énfasis2 2" xfId="6"/>
    <cellStyle name="20% - Énfasis2 2 2" xfId="7"/>
    <cellStyle name="20% - Énfasis3 2" xfId="8"/>
    <cellStyle name="20% - Énfasis3 2 2" xfId="9"/>
    <cellStyle name="20% - Énfasis4 2" xfId="10"/>
    <cellStyle name="20% - Énfasis4 2 2" xfId="11"/>
    <cellStyle name="20% - Énfasis5 2" xfId="12"/>
    <cellStyle name="20% - Énfasis5 2 2" xfId="13"/>
    <cellStyle name="20% - Énfasis6 2" xfId="14"/>
    <cellStyle name="20% - Énfasis6 2 2" xfId="15"/>
    <cellStyle name="40% - Énfasis1 2" xfId="16"/>
    <cellStyle name="40% - Énfasis1 2 2" xfId="17"/>
    <cellStyle name="40% - Énfasis2 2" xfId="18"/>
    <cellStyle name="40% - Énfasis2 2 2" xfId="19"/>
    <cellStyle name="40% - Énfasis3 2" xfId="20"/>
    <cellStyle name="40% - Énfasis3 2 2" xfId="21"/>
    <cellStyle name="40% - Énfasis4 2" xfId="22"/>
    <cellStyle name="40% - Énfasis4 2 2" xfId="23"/>
    <cellStyle name="40% - Énfasis5 2" xfId="24"/>
    <cellStyle name="40% - Énfasis5 2 2" xfId="25"/>
    <cellStyle name="40% - Énfasis6 2" xfId="26"/>
    <cellStyle name="40% - Énfasis6 2 2" xfId="27"/>
    <cellStyle name="Hipervínculo 2" xfId="28"/>
    <cellStyle name="Millares" xfId="1" builtinId="3"/>
    <cellStyle name="Millares 2" xfId="29"/>
    <cellStyle name="Millares 2 2" xfId="30"/>
    <cellStyle name="Millares 2 2 2" xfId="31"/>
    <cellStyle name="Millares 2 2 2 2" xfId="32"/>
    <cellStyle name="Millares 2 2 3" xfId="33"/>
    <cellStyle name="Millares 2 3" xfId="34"/>
    <cellStyle name="Millares 2 4" xfId="35"/>
    <cellStyle name="Millares 3" xfId="36"/>
    <cellStyle name="Millares 3 2" xfId="37"/>
    <cellStyle name="Millares 4" xfId="38"/>
    <cellStyle name="Millares 4 2" xfId="39"/>
    <cellStyle name="Millares 4 2 2" xfId="40"/>
    <cellStyle name="Millares 4 2 2 2" xfId="41"/>
    <cellStyle name="Millares 4 2 3" xfId="42"/>
    <cellStyle name="Millares 4 3" xfId="43"/>
    <cellStyle name="Millares 5" xfId="44"/>
    <cellStyle name="Millares 5 2" xfId="45"/>
    <cellStyle name="Millares 6" xfId="46"/>
    <cellStyle name="Millares 6 2" xfId="47"/>
    <cellStyle name="Moneda 2" xfId="2"/>
    <cellStyle name="Moneda 3" xfId="48"/>
    <cellStyle name="Moneda 3 2" xfId="49"/>
    <cellStyle name="Moneda 4" xfId="50"/>
    <cellStyle name="Moneda 4 2" xfId="51"/>
    <cellStyle name="Moneda 5" xfId="52"/>
    <cellStyle name="Normal" xfId="0" builtinId="0"/>
    <cellStyle name="Normal 2" xfId="53"/>
    <cellStyle name="Normal 2 2" xfId="54"/>
    <cellStyle name="Normal 2 2 2" xfId="55"/>
    <cellStyle name="Normal 2 3" xfId="56"/>
    <cellStyle name="Normal 2 4" xfId="57"/>
    <cellStyle name="Normal 3" xfId="58"/>
    <cellStyle name="Normal 3 2" xfId="59"/>
    <cellStyle name="Normal 4" xfId="60"/>
    <cellStyle name="Normal 4 2" xfId="61"/>
    <cellStyle name="Normal 5" xfId="62"/>
    <cellStyle name="Normal 6" xfId="63"/>
    <cellStyle name="Normal 6 2" xfId="3"/>
    <cellStyle name="Normal 6 2 2" xfId="64"/>
    <cellStyle name="Normal 6 2 2 2" xfId="65"/>
    <cellStyle name="Normal 6 2 3" xfId="66"/>
    <cellStyle name="Normal 6 3" xfId="67"/>
    <cellStyle name="Normal 7" xfId="68"/>
    <cellStyle name="Normal 7 2" xfId="69"/>
    <cellStyle name="Normal 7 2 2" xfId="70"/>
    <cellStyle name="Normal 7 3" xfId="71"/>
    <cellStyle name="Normal 8" xfId="72"/>
    <cellStyle name="Normal 8 2" xfId="73"/>
    <cellStyle name="Normal 9" xfId="74"/>
    <cellStyle name="Notas 2" xfId="75"/>
    <cellStyle name="Notas 2 2" xfId="76"/>
    <cellStyle name="Porcentaje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87"/>
  <sheetViews>
    <sheetView tabSelected="1" zoomScale="120" zoomScaleNormal="120" workbookViewId="0">
      <pane xSplit="4" ySplit="4" topLeftCell="E5" activePane="bottomRight" state="frozen"/>
      <selection activeCell="E3" sqref="E3:E4"/>
      <selection pane="topRight" activeCell="E3" sqref="E3:E4"/>
      <selection pane="bottomLeft" activeCell="E3" sqref="E3:E4"/>
      <selection pane="bottomRight" activeCell="AF11" sqref="AF11"/>
    </sheetView>
  </sheetViews>
  <sheetFormatPr baseColWidth="10" defaultRowHeight="15" x14ac:dyDescent="0.25"/>
  <cols>
    <col min="1" max="1" width="1.7109375" style="4" customWidth="1"/>
    <col min="2" max="2" width="1.85546875" style="4" customWidth="1"/>
    <col min="3" max="3" width="2" style="4" customWidth="1"/>
    <col min="4" max="4" width="27.42578125" style="4" customWidth="1"/>
    <col min="5" max="5" width="14.28515625" style="4" customWidth="1"/>
    <col min="6" max="6" width="6" style="4" bestFit="1" customWidth="1"/>
    <col min="7" max="7" width="14.140625" style="4" bestFit="1" customWidth="1"/>
    <col min="8" max="8" width="6" style="4" bestFit="1" customWidth="1"/>
    <col min="9" max="9" width="15.5703125" style="4" customWidth="1"/>
    <col min="10" max="10" width="5.7109375" style="4" bestFit="1" customWidth="1"/>
    <col min="11" max="11" width="14.140625" style="4" bestFit="1" customWidth="1"/>
    <col min="12" max="12" width="5.7109375" style="4" bestFit="1" customWidth="1"/>
    <col min="13" max="13" width="14.42578125" style="31" customWidth="1"/>
    <col min="14" max="14" width="5.7109375" style="4" bestFit="1" customWidth="1"/>
    <col min="15" max="15" width="14.140625" style="4" bestFit="1" customWidth="1"/>
    <col min="16" max="16" width="6.140625" style="4" bestFit="1" customWidth="1"/>
    <col min="17" max="17" width="16.28515625" style="4" bestFit="1" customWidth="1"/>
    <col min="18" max="18" width="5.7109375" style="4" bestFit="1" customWidth="1"/>
    <col min="19" max="19" width="13.5703125" style="4" bestFit="1" customWidth="1"/>
    <col min="20" max="20" width="5.7109375" style="4" bestFit="1" customWidth="1"/>
    <col min="21" max="21" width="14.140625" style="31" bestFit="1" customWidth="1"/>
    <col min="22" max="22" width="5.7109375" style="4" bestFit="1" customWidth="1"/>
    <col min="23" max="23" width="14" style="4" bestFit="1" customWidth="1"/>
    <col min="24" max="24" width="6" style="4" bestFit="1" customWidth="1"/>
    <col min="25" max="25" width="14" style="4" bestFit="1" customWidth="1"/>
    <col min="26" max="26" width="6" style="4" bestFit="1" customWidth="1"/>
    <col min="27" max="27" width="14.7109375" style="4" bestFit="1" customWidth="1"/>
    <col min="28" max="28" width="6" style="4" bestFit="1" customWidth="1"/>
    <col min="29" max="29" width="17.28515625" style="4" bestFit="1" customWidth="1"/>
    <col min="30" max="30" width="6.28515625" style="141" bestFit="1" customWidth="1"/>
    <col min="31" max="31" width="15.85546875" style="4" bestFit="1" customWidth="1"/>
    <col min="32" max="33" width="13" style="4" customWidth="1"/>
    <col min="34" max="34" width="13.42578125" style="31" customWidth="1"/>
    <col min="35" max="16384" width="11.42578125" style="4"/>
  </cols>
  <sheetData>
    <row r="1" spans="1:31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spans="1:31" ht="15.75" thickBot="1" x14ac:dyDescent="0.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1" ht="15.75" thickBot="1" x14ac:dyDescent="0.3">
      <c r="A4" s="11" t="s">
        <v>3</v>
      </c>
      <c r="B4" s="12"/>
      <c r="C4" s="12"/>
      <c r="D4" s="13"/>
      <c r="E4" s="14" t="s">
        <v>4</v>
      </c>
      <c r="F4" s="15" t="s">
        <v>5</v>
      </c>
      <c r="G4" s="14" t="s">
        <v>6</v>
      </c>
      <c r="H4" s="15" t="s">
        <v>5</v>
      </c>
      <c r="I4" s="14" t="s">
        <v>7</v>
      </c>
      <c r="J4" s="15" t="s">
        <v>5</v>
      </c>
      <c r="K4" s="14" t="s">
        <v>8</v>
      </c>
      <c r="L4" s="15" t="s">
        <v>5</v>
      </c>
      <c r="M4" s="14" t="s">
        <v>9</v>
      </c>
      <c r="N4" s="15" t="s">
        <v>5</v>
      </c>
      <c r="O4" s="14" t="s">
        <v>10</v>
      </c>
      <c r="P4" s="15" t="s">
        <v>5</v>
      </c>
      <c r="Q4" s="14" t="s">
        <v>11</v>
      </c>
      <c r="R4" s="15" t="s">
        <v>5</v>
      </c>
      <c r="S4" s="14" t="s">
        <v>12</v>
      </c>
      <c r="T4" s="15" t="s">
        <v>5</v>
      </c>
      <c r="U4" s="14" t="s">
        <v>13</v>
      </c>
      <c r="V4" s="15" t="s">
        <v>5</v>
      </c>
      <c r="W4" s="14" t="s">
        <v>14</v>
      </c>
      <c r="X4" s="15" t="s">
        <v>5</v>
      </c>
      <c r="Y4" s="14" t="s">
        <v>15</v>
      </c>
      <c r="Z4" s="15" t="s">
        <v>5</v>
      </c>
      <c r="AA4" s="14" t="s">
        <v>16</v>
      </c>
      <c r="AB4" s="15" t="s">
        <v>5</v>
      </c>
      <c r="AC4" s="14" t="s">
        <v>17</v>
      </c>
      <c r="AD4" s="16" t="s">
        <v>5</v>
      </c>
    </row>
    <row r="5" spans="1:31" x14ac:dyDescent="0.25">
      <c r="A5" s="17" t="s">
        <v>18</v>
      </c>
      <c r="B5" s="18"/>
      <c r="C5" s="18"/>
      <c r="D5" s="19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3"/>
      <c r="T5" s="21"/>
      <c r="U5" s="24"/>
      <c r="V5" s="21"/>
      <c r="W5" s="24"/>
      <c r="X5" s="21"/>
      <c r="Y5" s="22"/>
      <c r="Z5" s="21"/>
      <c r="AA5" s="22"/>
      <c r="AB5" s="21"/>
      <c r="AC5" s="22"/>
      <c r="AD5" s="25"/>
    </row>
    <row r="6" spans="1:31" x14ac:dyDescent="0.25">
      <c r="A6" s="26" t="s">
        <v>19</v>
      </c>
      <c r="B6" s="27"/>
      <c r="C6" s="27"/>
      <c r="D6" s="28"/>
      <c r="E6" s="29">
        <v>98098000</v>
      </c>
      <c r="F6" s="25">
        <f>SUM(E6/$E$27)*100</f>
        <v>27.112327458779944</v>
      </c>
      <c r="G6" s="29">
        <v>49049000</v>
      </c>
      <c r="H6" s="25">
        <f>SUM(G6/$G$27)*100</f>
        <v>32.712885538138856</v>
      </c>
      <c r="I6" s="29">
        <v>73573500</v>
      </c>
      <c r="J6" s="25">
        <v>42.941596971628229</v>
      </c>
      <c r="K6" s="29">
        <v>24524500</v>
      </c>
      <c r="L6" s="25">
        <f>SUM(K6/$K$27)*100</f>
        <v>28.209705866241908</v>
      </c>
      <c r="M6" s="29">
        <v>49049000</v>
      </c>
      <c r="N6" s="25">
        <f>SUM(M6/$M$27)*100</f>
        <v>33.102242164138723</v>
      </c>
      <c r="O6" s="29">
        <v>98098000</v>
      </c>
      <c r="P6" s="25">
        <f>SUM(O6/$O$27)*100</f>
        <v>43.047193050581569</v>
      </c>
      <c r="Q6" s="29">
        <v>73573500</v>
      </c>
      <c r="R6" s="25">
        <f>SUM(Q6/$Q$27)*100</f>
        <v>50.594377769230348</v>
      </c>
      <c r="S6" s="29">
        <v>49049000</v>
      </c>
      <c r="T6" s="25">
        <f>SUM(S6/$S$27)*100</f>
        <v>12.492564914009442</v>
      </c>
      <c r="U6" s="29">
        <v>49049000</v>
      </c>
      <c r="V6" s="25">
        <f>SUM(U6/$U$27)*100</f>
        <v>29.495026453916584</v>
      </c>
      <c r="W6" s="29"/>
      <c r="X6" s="30"/>
      <c r="Y6" s="29"/>
      <c r="Z6" s="30"/>
      <c r="AA6" s="29"/>
      <c r="AB6" s="30"/>
      <c r="AC6" s="29">
        <f>+E6+G6+I6+K6+M6+O6+Q6+AA6+S6+U6+W6+Y6</f>
        <v>564063500</v>
      </c>
      <c r="AD6" s="25">
        <f>SUM(AC6/AC27)*100</f>
        <v>30.482874883957916</v>
      </c>
      <c r="AE6" s="31"/>
    </row>
    <row r="7" spans="1:31" x14ac:dyDescent="0.25">
      <c r="A7" s="26" t="s">
        <v>20</v>
      </c>
      <c r="B7" s="27"/>
      <c r="C7" s="27"/>
      <c r="D7" s="28"/>
      <c r="E7" s="32">
        <v>0</v>
      </c>
      <c r="F7" s="25">
        <f>SUM(E7/$E$27)*100</f>
        <v>0</v>
      </c>
      <c r="G7" s="32">
        <v>0</v>
      </c>
      <c r="H7" s="25">
        <f>SUM(G7/$G$27)*100</f>
        <v>0</v>
      </c>
      <c r="I7" s="32">
        <v>0</v>
      </c>
      <c r="J7" s="25">
        <v>0</v>
      </c>
      <c r="K7" s="32">
        <v>0</v>
      </c>
      <c r="L7" s="25">
        <f>SUM(K7/$K$27)*100</f>
        <v>0</v>
      </c>
      <c r="M7" s="32">
        <v>0</v>
      </c>
      <c r="N7" s="25">
        <f>SUM(M7/$M$27)*100</f>
        <v>0</v>
      </c>
      <c r="O7" s="32">
        <v>0</v>
      </c>
      <c r="P7" s="25">
        <f>SUM(O7/$O$27)*100</f>
        <v>0</v>
      </c>
      <c r="Q7" s="32">
        <v>0</v>
      </c>
      <c r="R7" s="25">
        <f>SUM(Q7/$Q$27)*100</f>
        <v>0</v>
      </c>
      <c r="S7" s="32">
        <v>111705421</v>
      </c>
      <c r="T7" s="25">
        <f t="shared" ref="T7:T27" si="0">SUM(S7/$S$27)*100</f>
        <v>28.4508802032509</v>
      </c>
      <c r="U7" s="32">
        <v>35797712</v>
      </c>
      <c r="V7" s="25">
        <f t="shared" ref="V7:V27" si="1">SUM(U7/$U$27)*100</f>
        <v>21.526523729937146</v>
      </c>
      <c r="W7" s="29"/>
      <c r="X7" s="30"/>
      <c r="Y7" s="29"/>
      <c r="Z7" s="30"/>
      <c r="AA7" s="29"/>
      <c r="AB7" s="30"/>
      <c r="AC7" s="32">
        <f>+E7+G7+I7+K7+M7+O7+Q7+AA7+S7+U7+W7+Y7</f>
        <v>147503133</v>
      </c>
      <c r="AD7" s="25">
        <f>SUM(AC7/AC27)*100</f>
        <v>7.9713003025914704</v>
      </c>
      <c r="AE7" s="31"/>
    </row>
    <row r="8" spans="1:31" x14ac:dyDescent="0.25">
      <c r="A8" s="26" t="s">
        <v>21</v>
      </c>
      <c r="B8" s="27"/>
      <c r="C8" s="27"/>
      <c r="D8" s="28"/>
      <c r="E8" s="32">
        <v>67077956</v>
      </c>
      <c r="F8" s="25">
        <f t="shared" ref="F8:F27" si="2">SUM(E8/$E$27)*100</f>
        <v>18.539006996448784</v>
      </c>
      <c r="G8" s="32">
        <v>33504680</v>
      </c>
      <c r="H8" s="25">
        <f t="shared" ref="H8:H27" si="3">SUM(G8/$G$27)*100</f>
        <v>22.34571065326449</v>
      </c>
      <c r="I8" s="32">
        <v>50352222</v>
      </c>
      <c r="J8" s="25">
        <v>29.388364339741241</v>
      </c>
      <c r="K8" s="32">
        <v>16752348</v>
      </c>
      <c r="L8" s="25">
        <f t="shared" ref="L8:L27" si="4">SUM(K8/$K$27)*100</f>
        <v>19.269661344733873</v>
      </c>
      <c r="M8" s="32">
        <v>33504680</v>
      </c>
      <c r="N8" s="25">
        <f t="shared" ref="N8:N27" si="5">SUM(M8/$M$27)*100</f>
        <v>22.611674672102904</v>
      </c>
      <c r="O8" s="32">
        <v>67104562</v>
      </c>
      <c r="P8" s="25">
        <f t="shared" ref="P8:P27" si="6">SUM(O8/$O$27)*100</f>
        <v>29.446706711540706</v>
      </c>
      <c r="Q8" s="32">
        <v>34550418</v>
      </c>
      <c r="R8" s="25">
        <f t="shared" ref="R8:R27" si="7">SUM(Q8/$Q$27)*100</f>
        <v>23.759327752204474</v>
      </c>
      <c r="S8" s="32">
        <v>49306484</v>
      </c>
      <c r="T8" s="25">
        <f t="shared" si="0"/>
        <v>12.558144958135086</v>
      </c>
      <c r="U8" s="32">
        <v>33504680</v>
      </c>
      <c r="V8" s="25">
        <f t="shared" si="1"/>
        <v>20.147636504923849</v>
      </c>
      <c r="W8" s="32"/>
      <c r="X8" s="30"/>
      <c r="Y8" s="32"/>
      <c r="Z8" s="30"/>
      <c r="AA8" s="32"/>
      <c r="AB8" s="30"/>
      <c r="AC8" s="32">
        <f t="shared" ref="AC8:AC25" si="8">+E8+G8+I8+K8+M8+O8+Q8+AA8+S8+U8+W8+Y8</f>
        <v>385658030</v>
      </c>
      <c r="AD8" s="25">
        <f>SUM(AC8/AC27)*100</f>
        <v>20.841563895702677</v>
      </c>
      <c r="AE8" s="31"/>
    </row>
    <row r="9" spans="1:31" x14ac:dyDescent="0.25">
      <c r="A9" s="26" t="s">
        <v>22</v>
      </c>
      <c r="B9" s="27"/>
      <c r="C9" s="27"/>
      <c r="D9" s="28"/>
      <c r="E9" s="34">
        <v>0</v>
      </c>
      <c r="F9" s="25">
        <f t="shared" si="2"/>
        <v>0</v>
      </c>
      <c r="G9" s="34">
        <v>0</v>
      </c>
      <c r="H9" s="25">
        <f t="shared" si="3"/>
        <v>0</v>
      </c>
      <c r="I9" s="34">
        <v>0</v>
      </c>
      <c r="J9" s="25">
        <v>0</v>
      </c>
      <c r="K9" s="34">
        <v>0</v>
      </c>
      <c r="L9" s="25">
        <f t="shared" si="4"/>
        <v>0</v>
      </c>
      <c r="M9" s="34">
        <v>0</v>
      </c>
      <c r="N9" s="25">
        <f t="shared" si="5"/>
        <v>0</v>
      </c>
      <c r="O9" s="34">
        <v>0</v>
      </c>
      <c r="P9" s="25">
        <f t="shared" si="6"/>
        <v>0</v>
      </c>
      <c r="Q9" s="32">
        <v>150000</v>
      </c>
      <c r="R9" s="25">
        <f t="shared" si="7"/>
        <v>0.10315068150060214</v>
      </c>
      <c r="S9" s="34">
        <v>0</v>
      </c>
      <c r="T9" s="25">
        <f t="shared" si="0"/>
        <v>0</v>
      </c>
      <c r="U9" s="34">
        <v>0</v>
      </c>
      <c r="V9" s="25">
        <f t="shared" si="1"/>
        <v>0</v>
      </c>
      <c r="W9" s="34"/>
      <c r="X9" s="30"/>
      <c r="Y9" s="34"/>
      <c r="Z9" s="30"/>
      <c r="AA9" s="34"/>
      <c r="AB9" s="30"/>
      <c r="AC9" s="34">
        <f t="shared" si="8"/>
        <v>150000</v>
      </c>
      <c r="AD9" s="35">
        <f>SUM(AC9/AC27)*100</f>
        <v>8.1062349054560126E-3</v>
      </c>
      <c r="AE9" s="31"/>
    </row>
    <row r="10" spans="1:31" x14ac:dyDescent="0.25">
      <c r="A10" s="26"/>
      <c r="B10" s="36" t="s">
        <v>23</v>
      </c>
      <c r="C10" s="27"/>
      <c r="D10" s="28"/>
      <c r="E10" s="37">
        <v>165175956</v>
      </c>
      <c r="F10" s="38">
        <f t="shared" si="2"/>
        <v>45.651334455228728</v>
      </c>
      <c r="G10" s="37">
        <v>82553680</v>
      </c>
      <c r="H10" s="38">
        <f t="shared" si="3"/>
        <v>55.058596191403339</v>
      </c>
      <c r="I10" s="37">
        <v>123925722</v>
      </c>
      <c r="J10" s="38">
        <v>72.329961311369473</v>
      </c>
      <c r="K10" s="37">
        <v>41276848</v>
      </c>
      <c r="L10" s="38">
        <f t="shared" si="4"/>
        <v>47.479367210975781</v>
      </c>
      <c r="M10" s="37">
        <v>82553680</v>
      </c>
      <c r="N10" s="38">
        <f t="shared" si="5"/>
        <v>55.71391683624163</v>
      </c>
      <c r="O10" s="37">
        <v>165202562</v>
      </c>
      <c r="P10" s="38">
        <f t="shared" si="6"/>
        <v>72.493899762122268</v>
      </c>
      <c r="Q10" s="39">
        <v>108273918</v>
      </c>
      <c r="R10" s="38">
        <f t="shared" si="7"/>
        <v>74.456856202935413</v>
      </c>
      <c r="S10" s="40">
        <v>210060905</v>
      </c>
      <c r="T10" s="38">
        <f t="shared" si="0"/>
        <v>53.501590075395434</v>
      </c>
      <c r="U10" s="37">
        <v>118351392</v>
      </c>
      <c r="V10" s="38">
        <f t="shared" si="1"/>
        <v>71.169186688777572</v>
      </c>
      <c r="W10" s="37"/>
      <c r="X10" s="41"/>
      <c r="Y10" s="37"/>
      <c r="Z10" s="41"/>
      <c r="AA10" s="37"/>
      <c r="AB10" s="41"/>
      <c r="AC10" s="37">
        <f>+E10+G10+I10+K10+M10+O10+Q10+AA10+S10+U10+W10+Y10</f>
        <v>1097374663</v>
      </c>
      <c r="AD10" s="42">
        <f>SUM(AC10/AC27)*100</f>
        <v>59.303845317157524</v>
      </c>
      <c r="AE10" s="31"/>
    </row>
    <row r="11" spans="1:31" x14ac:dyDescent="0.25">
      <c r="A11" s="26" t="s">
        <v>24</v>
      </c>
      <c r="B11" s="27"/>
      <c r="C11" s="27"/>
      <c r="D11" s="28"/>
      <c r="E11" s="32">
        <v>2124518.9700000002</v>
      </c>
      <c r="F11" s="25">
        <f t="shared" si="2"/>
        <v>0.58717460098095664</v>
      </c>
      <c r="G11" s="32">
        <v>0</v>
      </c>
      <c r="H11" s="25">
        <f t="shared" si="3"/>
        <v>0</v>
      </c>
      <c r="I11" s="32">
        <v>467247</v>
      </c>
      <c r="J11" s="25">
        <v>0.2727114023419081</v>
      </c>
      <c r="K11" s="32">
        <v>1052721</v>
      </c>
      <c r="L11" s="25">
        <f t="shared" si="4"/>
        <v>1.2109094892542578</v>
      </c>
      <c r="M11" s="32">
        <v>5564162</v>
      </c>
      <c r="N11" s="25">
        <f t="shared" si="5"/>
        <v>3.7551476679340752</v>
      </c>
      <c r="O11" s="32">
        <v>17045568</v>
      </c>
      <c r="P11" s="25">
        <f t="shared" si="6"/>
        <v>7.4799063829315129</v>
      </c>
      <c r="Q11" s="32">
        <v>0</v>
      </c>
      <c r="R11" s="25">
        <f t="shared" si="7"/>
        <v>0</v>
      </c>
      <c r="S11" s="32">
        <v>3138449</v>
      </c>
      <c r="T11" s="25">
        <f t="shared" si="0"/>
        <v>0.79934917861338695</v>
      </c>
      <c r="U11" s="32">
        <v>2417002</v>
      </c>
      <c r="V11" s="25">
        <f t="shared" si="1"/>
        <v>1.4534350940726475</v>
      </c>
      <c r="W11" s="32"/>
      <c r="X11" s="30"/>
      <c r="Y11" s="32"/>
      <c r="Z11" s="30"/>
      <c r="AA11" s="32"/>
      <c r="AB11" s="30"/>
      <c r="AC11" s="32">
        <f t="shared" si="8"/>
        <v>31809667.969999999</v>
      </c>
      <c r="AD11" s="25">
        <f>SUM(AC11/AC27)*100</f>
        <v>1.719044272195867</v>
      </c>
      <c r="AE11" s="31"/>
    </row>
    <row r="12" spans="1:31" x14ac:dyDescent="0.25">
      <c r="A12" s="26" t="s">
        <v>25</v>
      </c>
      <c r="B12" s="27"/>
      <c r="C12" s="27"/>
      <c r="D12" s="28"/>
      <c r="E12" s="32">
        <v>1232606.31</v>
      </c>
      <c r="F12" s="25">
        <f t="shared" si="2"/>
        <v>0.34066775983688169</v>
      </c>
      <c r="G12" s="32">
        <v>1082778.82</v>
      </c>
      <c r="H12" s="25">
        <f t="shared" si="3"/>
        <v>0.72215171770639675</v>
      </c>
      <c r="I12" s="32">
        <v>1157167.08</v>
      </c>
      <c r="J12" s="25">
        <v>0.67538723016025992</v>
      </c>
      <c r="K12" s="32">
        <v>1543821.8</v>
      </c>
      <c r="L12" s="25">
        <f t="shared" si="4"/>
        <v>1.7758061892349342</v>
      </c>
      <c r="M12" s="32">
        <v>1353260.51</v>
      </c>
      <c r="N12" s="25">
        <f t="shared" si="5"/>
        <v>0.9132899164750734</v>
      </c>
      <c r="O12" s="32">
        <v>1067572.1399999999</v>
      </c>
      <c r="P12" s="25">
        <f t="shared" si="6"/>
        <v>0.46847014216398386</v>
      </c>
      <c r="Q12" s="32">
        <v>163098.79999999999</v>
      </c>
      <c r="R12" s="25">
        <f t="shared" si="7"/>
        <v>0.11215834914620271</v>
      </c>
      <c r="S12" s="32">
        <v>1075322.08</v>
      </c>
      <c r="T12" s="25">
        <f t="shared" si="0"/>
        <v>0.27387981177735843</v>
      </c>
      <c r="U12" s="32">
        <v>1143269.6599999999</v>
      </c>
      <c r="V12" s="25">
        <f t="shared" si="1"/>
        <v>0.68749146497706815</v>
      </c>
      <c r="W12" s="32"/>
      <c r="X12" s="30"/>
      <c r="Y12" s="32"/>
      <c r="Z12" s="30"/>
      <c r="AA12" s="32"/>
      <c r="AB12" s="30"/>
      <c r="AC12" s="32">
        <f t="shared" si="8"/>
        <v>9818897.1999999993</v>
      </c>
      <c r="AD12" s="25">
        <f>SUM(AC12/AC27)*100</f>
        <v>0.53062858143816194</v>
      </c>
      <c r="AE12" s="31"/>
    </row>
    <row r="13" spans="1:31" x14ac:dyDescent="0.25">
      <c r="A13" s="26" t="s">
        <v>26</v>
      </c>
      <c r="B13" s="27"/>
      <c r="C13" s="27"/>
      <c r="D13" s="28"/>
      <c r="E13" s="32">
        <v>0</v>
      </c>
      <c r="F13" s="25">
        <f t="shared" si="2"/>
        <v>0</v>
      </c>
      <c r="G13" s="32">
        <v>2276415.46</v>
      </c>
      <c r="H13" s="25">
        <f t="shared" si="3"/>
        <v>1.5182392786851864</v>
      </c>
      <c r="I13" s="32">
        <v>7123772.7199999997</v>
      </c>
      <c r="J13" s="25">
        <v>4.1578309725610412</v>
      </c>
      <c r="K13" s="32">
        <v>4576736.4400000004</v>
      </c>
      <c r="L13" s="25">
        <f t="shared" si="4"/>
        <v>5.2644656894008488</v>
      </c>
      <c r="M13" s="32">
        <v>7993313.2000000002</v>
      </c>
      <c r="N13" s="25">
        <f t="shared" si="5"/>
        <v>5.3945358568004771</v>
      </c>
      <c r="O13" s="32">
        <v>5814813.6600000001</v>
      </c>
      <c r="P13" s="25">
        <f t="shared" si="6"/>
        <v>2.5516463758198817</v>
      </c>
      <c r="Q13" s="32">
        <v>2638291.16</v>
      </c>
      <c r="R13" s="25">
        <f t="shared" si="7"/>
        <v>1.8142768743400945</v>
      </c>
      <c r="S13" s="32">
        <v>2365285.64</v>
      </c>
      <c r="T13" s="25">
        <f t="shared" si="0"/>
        <v>0.60242786596820264</v>
      </c>
      <c r="U13" s="32">
        <v>2369431.2400000002</v>
      </c>
      <c r="V13" s="25">
        <f t="shared" si="1"/>
        <v>1.4248289894704556</v>
      </c>
      <c r="W13" s="32"/>
      <c r="X13" s="30"/>
      <c r="Y13" s="32"/>
      <c r="Z13" s="30"/>
      <c r="AA13" s="32"/>
      <c r="AB13" s="30"/>
      <c r="AC13" s="32">
        <f t="shared" si="8"/>
        <v>35158059.520000003</v>
      </c>
      <c r="AD13" s="25">
        <f>SUM(AC13/AC27)*100</f>
        <v>1.8999965952608271</v>
      </c>
      <c r="AE13" s="31"/>
    </row>
    <row r="14" spans="1:31" x14ac:dyDescent="0.25">
      <c r="A14" s="26" t="s">
        <v>27</v>
      </c>
      <c r="B14" s="27"/>
      <c r="C14" s="27"/>
      <c r="D14" s="28"/>
      <c r="E14" s="34">
        <v>18633976.5</v>
      </c>
      <c r="F14" s="25">
        <f t="shared" si="2"/>
        <v>5.1500588465331631</v>
      </c>
      <c r="G14" s="34">
        <v>11629427.98</v>
      </c>
      <c r="H14" s="25">
        <f t="shared" si="3"/>
        <v>7.7561651895812229</v>
      </c>
      <c r="I14" s="34">
        <v>12663351.610000001</v>
      </c>
      <c r="J14" s="25">
        <v>7.391038093153643</v>
      </c>
      <c r="K14" s="34">
        <v>3605751.9099999997</v>
      </c>
      <c r="L14" s="25">
        <f t="shared" si="4"/>
        <v>4.1475749070415278</v>
      </c>
      <c r="M14" s="34">
        <v>4366021.25</v>
      </c>
      <c r="N14" s="25">
        <f t="shared" si="5"/>
        <v>2.9465451428423752</v>
      </c>
      <c r="O14" s="34">
        <v>3611691.4499999997</v>
      </c>
      <c r="P14" s="25">
        <f t="shared" si="6"/>
        <v>1.5848761349597835</v>
      </c>
      <c r="Q14" s="32">
        <v>2295973.3199999998</v>
      </c>
      <c r="R14" s="25">
        <f t="shared" si="7"/>
        <v>1.5788747511013339</v>
      </c>
      <c r="S14" s="34">
        <v>6409880.3399999999</v>
      </c>
      <c r="T14" s="25">
        <f t="shared" si="0"/>
        <v>1.6325683752672411</v>
      </c>
      <c r="U14" s="34">
        <v>1635976.71</v>
      </c>
      <c r="V14" s="25">
        <f t="shared" si="1"/>
        <v>0.9837749258790478</v>
      </c>
      <c r="W14" s="34"/>
      <c r="X14" s="30"/>
      <c r="Y14" s="34"/>
      <c r="Z14" s="30"/>
      <c r="AA14" s="34"/>
      <c r="AB14" s="30"/>
      <c r="AC14" s="34">
        <f t="shared" si="8"/>
        <v>64852051.07</v>
      </c>
      <c r="AD14" s="35">
        <f>SUM(AC14/AC27)*100</f>
        <v>3.5047064004936659</v>
      </c>
      <c r="AE14" s="31"/>
    </row>
    <row r="15" spans="1:31" x14ac:dyDescent="0.25">
      <c r="A15" s="26"/>
      <c r="B15" s="36" t="s">
        <v>28</v>
      </c>
      <c r="C15" s="27"/>
      <c r="D15" s="28"/>
      <c r="E15" s="37">
        <v>21991101.780000001</v>
      </c>
      <c r="F15" s="38">
        <f t="shared" si="2"/>
        <v>6.077901207351001</v>
      </c>
      <c r="G15" s="37">
        <v>14988622.260000002</v>
      </c>
      <c r="H15" s="38">
        <f t="shared" si="3"/>
        <v>9.9965561859728069</v>
      </c>
      <c r="I15" s="37">
        <v>21411538.410000004</v>
      </c>
      <c r="J15" s="38">
        <v>12.496967698216853</v>
      </c>
      <c r="K15" s="37">
        <v>10779031.15</v>
      </c>
      <c r="L15" s="38">
        <f t="shared" si="4"/>
        <v>12.39875627493157</v>
      </c>
      <c r="M15" s="37">
        <v>19276756.960000001</v>
      </c>
      <c r="N15" s="38">
        <f t="shared" si="5"/>
        <v>13.009518584052001</v>
      </c>
      <c r="O15" s="37">
        <v>27539645.25</v>
      </c>
      <c r="P15" s="38">
        <f t="shared" si="6"/>
        <v>12.084899035875162</v>
      </c>
      <c r="Q15" s="39">
        <v>5097363.2799999993</v>
      </c>
      <c r="R15" s="38">
        <f t="shared" si="7"/>
        <v>3.5053099745876302</v>
      </c>
      <c r="S15" s="43">
        <v>12988937.060000001</v>
      </c>
      <c r="T15" s="38">
        <f t="shared" si="0"/>
        <v>3.3082252316261891</v>
      </c>
      <c r="U15" s="37">
        <v>7565679.6100000003</v>
      </c>
      <c r="V15" s="38">
        <f t="shared" si="1"/>
        <v>4.5495304743992193</v>
      </c>
      <c r="W15" s="37"/>
      <c r="X15" s="41"/>
      <c r="Y15" s="37"/>
      <c r="Z15" s="41"/>
      <c r="AA15" s="37"/>
      <c r="AB15" s="41"/>
      <c r="AC15" s="37">
        <f t="shared" si="8"/>
        <v>141638675.76000002</v>
      </c>
      <c r="AD15" s="42">
        <f>SUM(AC15/AC27)*100</f>
        <v>7.654375849388523</v>
      </c>
      <c r="AE15" s="31"/>
    </row>
    <row r="16" spans="1:31" x14ac:dyDescent="0.25">
      <c r="A16" s="26" t="s">
        <v>29</v>
      </c>
      <c r="B16" s="27"/>
      <c r="C16" s="27"/>
      <c r="D16" s="28"/>
      <c r="E16" s="32">
        <v>18687576</v>
      </c>
      <c r="F16" s="25">
        <f t="shared" si="2"/>
        <v>5.1648726775554756</v>
      </c>
      <c r="G16" s="32">
        <v>7639159</v>
      </c>
      <c r="H16" s="25">
        <f t="shared" si="3"/>
        <v>5.0948833610194555</v>
      </c>
      <c r="I16" s="32">
        <v>3445120.4</v>
      </c>
      <c r="J16" s="25">
        <v>2.0107643612922401</v>
      </c>
      <c r="K16" s="32">
        <v>3752869</v>
      </c>
      <c r="L16" s="25">
        <f t="shared" si="4"/>
        <v>4.316798737773957</v>
      </c>
      <c r="M16" s="32">
        <v>13669117</v>
      </c>
      <c r="N16" s="25">
        <f t="shared" si="5"/>
        <v>9.2250284634537998</v>
      </c>
      <c r="O16" s="32">
        <v>4650413</v>
      </c>
      <c r="P16" s="25">
        <f t="shared" si="6"/>
        <v>2.0406861116020121</v>
      </c>
      <c r="Q16" s="32">
        <v>1790428</v>
      </c>
      <c r="R16" s="25">
        <f t="shared" si="7"/>
        <v>1.2312257891850673</v>
      </c>
      <c r="S16" s="32">
        <v>11691790</v>
      </c>
      <c r="T16" s="25">
        <f t="shared" si="0"/>
        <v>2.9778475715298263</v>
      </c>
      <c r="U16" s="32">
        <v>16243310</v>
      </c>
      <c r="V16" s="25">
        <f t="shared" si="1"/>
        <v>9.7677191818216027</v>
      </c>
      <c r="W16" s="32"/>
      <c r="X16" s="30"/>
      <c r="Y16" s="32"/>
      <c r="Z16" s="30"/>
      <c r="AA16" s="32"/>
      <c r="AB16" s="30"/>
      <c r="AC16" s="32">
        <f>(+E16+G16+I16+K16+M16+O16+Q16+AA16+S16+U16+W16+Y16)</f>
        <v>81569782.400000006</v>
      </c>
      <c r="AD16" s="25">
        <f>SUM(AC16/AC27)*100</f>
        <v>4.4081587821422099</v>
      </c>
      <c r="AE16" s="31"/>
    </row>
    <row r="17" spans="1:32" x14ac:dyDescent="0.25">
      <c r="A17" s="26" t="s">
        <v>30</v>
      </c>
      <c r="B17" s="27"/>
      <c r="C17" s="27"/>
      <c r="D17" s="28"/>
      <c r="E17" s="32">
        <v>108726409</v>
      </c>
      <c r="F17" s="25">
        <f t="shared" si="2"/>
        <v>30.049807378593229</v>
      </c>
      <c r="G17" s="32">
        <v>10030044.449999999</v>
      </c>
      <c r="H17" s="25">
        <f t="shared" si="3"/>
        <v>6.6894675943504431</v>
      </c>
      <c r="I17" s="32">
        <v>1658781.82</v>
      </c>
      <c r="J17" s="25">
        <v>0.96815756187083624</v>
      </c>
      <c r="K17" s="32">
        <v>3508049.06</v>
      </c>
      <c r="L17" s="25">
        <f t="shared" si="4"/>
        <v>4.0351906113048752</v>
      </c>
      <c r="M17" s="32">
        <v>6033662.4000000004</v>
      </c>
      <c r="N17" s="25">
        <f t="shared" si="5"/>
        <v>4.0720046056282175</v>
      </c>
      <c r="O17" s="32">
        <v>10288361.6</v>
      </c>
      <c r="P17" s="25">
        <f t="shared" si="6"/>
        <v>4.5147208706537363</v>
      </c>
      <c r="Q17" s="32">
        <v>9533019</v>
      </c>
      <c r="R17" s="25">
        <f t="shared" si="7"/>
        <v>6.5555827107212581</v>
      </c>
      <c r="S17" s="32">
        <v>116227208.7</v>
      </c>
      <c r="T17" s="25">
        <f t="shared" si="0"/>
        <v>29.602559674180366</v>
      </c>
      <c r="U17" s="32">
        <v>4119826.2</v>
      </c>
      <c r="V17" s="25">
        <f t="shared" si="1"/>
        <v>2.47740795438314</v>
      </c>
      <c r="W17" s="32"/>
      <c r="X17" s="30"/>
      <c r="Y17" s="32"/>
      <c r="Z17" s="30"/>
      <c r="AA17" s="32"/>
      <c r="AB17" s="30"/>
      <c r="AC17" s="32">
        <f t="shared" si="8"/>
        <v>270125362.23000002</v>
      </c>
      <c r="AD17" s="25">
        <f>SUM(AC17/AC27)*100</f>
        <v>14.597997601051835</v>
      </c>
      <c r="AE17" s="31"/>
    </row>
    <row r="18" spans="1:32" x14ac:dyDescent="0.25">
      <c r="A18" s="26" t="s">
        <v>31</v>
      </c>
      <c r="B18" s="27"/>
      <c r="C18" s="27"/>
      <c r="D18" s="28"/>
      <c r="E18" s="32">
        <v>26907757.59</v>
      </c>
      <c r="F18" s="25">
        <f t="shared" si="2"/>
        <v>7.4367666513236914</v>
      </c>
      <c r="G18" s="32">
        <v>8240594.9500000002</v>
      </c>
      <c r="H18" s="25">
        <f t="shared" si="3"/>
        <v>5.4960068373568278</v>
      </c>
      <c r="I18" s="32">
        <v>6785241.7999999998</v>
      </c>
      <c r="J18" s="25">
        <v>3.9602454515640177</v>
      </c>
      <c r="K18" s="32">
        <v>6169255.8200000003</v>
      </c>
      <c r="L18" s="25">
        <f t="shared" si="4"/>
        <v>7.0962870637852369</v>
      </c>
      <c r="M18" s="32">
        <v>10203135.91</v>
      </c>
      <c r="N18" s="25">
        <f t="shared" si="5"/>
        <v>6.8859033971424486</v>
      </c>
      <c r="O18" s="32">
        <v>8139181.0300000003</v>
      </c>
      <c r="P18" s="25">
        <f t="shared" si="6"/>
        <v>3.5716212060596684</v>
      </c>
      <c r="Q18" s="32">
        <v>6277229</v>
      </c>
      <c r="R18" s="25">
        <f t="shared" si="7"/>
        <v>4.3166696619022886</v>
      </c>
      <c r="S18" s="32">
        <v>24886365.43</v>
      </c>
      <c r="T18" s="25">
        <f t="shared" si="0"/>
        <v>6.3384479929873283</v>
      </c>
      <c r="U18" s="32">
        <v>7992076.4500000002</v>
      </c>
      <c r="V18" s="25">
        <f t="shared" si="1"/>
        <v>4.8059390877382562</v>
      </c>
      <c r="W18" s="32"/>
      <c r="X18" s="30"/>
      <c r="Y18" s="32"/>
      <c r="Z18" s="30"/>
      <c r="AA18" s="32"/>
      <c r="AB18" s="30"/>
      <c r="AC18" s="32">
        <f t="shared" si="8"/>
        <v>105600837.98</v>
      </c>
      <c r="AD18" s="25">
        <f>SUM(AC18/AC27)*100</f>
        <v>5.7068346591925394</v>
      </c>
      <c r="AE18" s="31"/>
    </row>
    <row r="19" spans="1:32" x14ac:dyDescent="0.25">
      <c r="A19" s="26" t="s">
        <v>32</v>
      </c>
      <c r="B19" s="27"/>
      <c r="C19" s="27"/>
      <c r="D19" s="44"/>
      <c r="E19" s="32">
        <v>353809</v>
      </c>
      <c r="F19" s="25">
        <f t="shared" si="2"/>
        <v>9.7785739422449725E-2</v>
      </c>
      <c r="G19" s="32">
        <v>672971</v>
      </c>
      <c r="H19" s="25">
        <f t="shared" si="3"/>
        <v>0.4488332747555881</v>
      </c>
      <c r="I19" s="32">
        <v>273341</v>
      </c>
      <c r="J19" s="25">
        <v>0.15953704877193325</v>
      </c>
      <c r="K19" s="32">
        <v>176855</v>
      </c>
      <c r="L19" s="25">
        <f t="shared" si="4"/>
        <v>0.20343034642802965</v>
      </c>
      <c r="M19" s="32">
        <v>1703940</v>
      </c>
      <c r="N19" s="25">
        <f t="shared" si="5"/>
        <v>1.1499568699293061</v>
      </c>
      <c r="O19" s="32">
        <v>1709126</v>
      </c>
      <c r="P19" s="25">
        <f t="shared" si="6"/>
        <v>0.74999568665791627</v>
      </c>
      <c r="Q19" s="32">
        <v>26330</v>
      </c>
      <c r="R19" s="25">
        <f t="shared" si="7"/>
        <v>1.8106382959405698E-2</v>
      </c>
      <c r="S19" s="32">
        <v>601070</v>
      </c>
      <c r="T19" s="25">
        <f t="shared" si="0"/>
        <v>0.15308988955664041</v>
      </c>
      <c r="U19" s="32">
        <v>642899</v>
      </c>
      <c r="V19" s="25">
        <f t="shared" si="1"/>
        <v>0.38659958433803987</v>
      </c>
      <c r="W19" s="32"/>
      <c r="X19" s="30"/>
      <c r="Y19" s="32"/>
      <c r="Z19" s="30"/>
      <c r="AA19" s="32"/>
      <c r="AB19" s="30"/>
      <c r="AC19" s="32">
        <f t="shared" si="8"/>
        <v>6160341</v>
      </c>
      <c r="AD19" s="25">
        <f>SUM(AC19/AC27)*100</f>
        <v>0.33291447495807863</v>
      </c>
      <c r="AE19" s="31"/>
    </row>
    <row r="20" spans="1:32" x14ac:dyDescent="0.25">
      <c r="A20" s="26" t="s">
        <v>33</v>
      </c>
      <c r="B20" s="27"/>
      <c r="C20" s="27"/>
      <c r="D20" s="28"/>
      <c r="E20" s="32">
        <v>840441.51</v>
      </c>
      <c r="F20" s="25">
        <f t="shared" si="2"/>
        <v>0.23228124354290075</v>
      </c>
      <c r="G20" s="32">
        <v>359303.01</v>
      </c>
      <c r="H20" s="25">
        <f t="shared" si="3"/>
        <v>0.23963461517337278</v>
      </c>
      <c r="I20" s="32">
        <v>293032.03000000003</v>
      </c>
      <c r="J20" s="25">
        <v>0.17102983182855341</v>
      </c>
      <c r="K20" s="32">
        <v>324720.53999999998</v>
      </c>
      <c r="L20" s="25">
        <f t="shared" si="4"/>
        <v>0.37351509397244548</v>
      </c>
      <c r="M20" s="32">
        <v>423203.81</v>
      </c>
      <c r="N20" s="25">
        <f t="shared" si="5"/>
        <v>0.28561224496740306</v>
      </c>
      <c r="O20" s="32">
        <v>353633.97</v>
      </c>
      <c r="P20" s="25">
        <f t="shared" si="6"/>
        <v>0.15518104116122214</v>
      </c>
      <c r="Q20" s="32">
        <v>968619.52000000002</v>
      </c>
      <c r="R20" s="25">
        <f t="shared" si="7"/>
        <v>0.66609175735190751</v>
      </c>
      <c r="S20" s="32">
        <v>731303</v>
      </c>
      <c r="T20" s="25">
        <f t="shared" si="0"/>
        <v>0.18625966277212269</v>
      </c>
      <c r="U20" s="32">
        <v>679160.78</v>
      </c>
      <c r="V20" s="25">
        <f t="shared" si="1"/>
        <v>0.40840516978047703</v>
      </c>
      <c r="W20" s="32"/>
      <c r="X20" s="30"/>
      <c r="Y20" s="32"/>
      <c r="Z20" s="30"/>
      <c r="AA20" s="32"/>
      <c r="AB20" s="30"/>
      <c r="AC20" s="32">
        <f t="shared" si="8"/>
        <v>4973418.1700000009</v>
      </c>
      <c r="AD20" s="25">
        <f>SUM(AC20/AC27)*100</f>
        <v>0.26877130646055447</v>
      </c>
      <c r="AE20" s="31"/>
    </row>
    <row r="21" spans="1:32" x14ac:dyDescent="0.25">
      <c r="A21" s="26" t="s">
        <v>34</v>
      </c>
      <c r="B21" s="27"/>
      <c r="C21" s="27"/>
      <c r="D21" s="45"/>
      <c r="E21" s="32">
        <v>6127232.8899999997</v>
      </c>
      <c r="F21" s="25">
        <f t="shared" si="2"/>
        <v>1.6934447647239146</v>
      </c>
      <c r="G21" s="32">
        <v>10791692.02</v>
      </c>
      <c r="H21" s="25">
        <f t="shared" si="3"/>
        <v>7.1974430837143766</v>
      </c>
      <c r="I21" s="32">
        <v>2724202.45</v>
      </c>
      <c r="J21" s="25">
        <v>1.5899964481371991</v>
      </c>
      <c r="K21" s="32">
        <v>9726245.4000000004</v>
      </c>
      <c r="L21" s="25">
        <f t="shared" si="4"/>
        <v>11.187772305934409</v>
      </c>
      <c r="M21" s="32">
        <v>4071452.51</v>
      </c>
      <c r="N21" s="25">
        <f t="shared" si="5"/>
        <v>2.7477462730292244</v>
      </c>
      <c r="O21" s="32">
        <v>1241045.93</v>
      </c>
      <c r="P21" s="25">
        <f t="shared" si="6"/>
        <v>0.54459360775294641</v>
      </c>
      <c r="Q21" s="32">
        <v>1659475.5</v>
      </c>
      <c r="R21" s="25">
        <f t="shared" si="7"/>
        <v>1.1411735250570165</v>
      </c>
      <c r="S21" s="32">
        <v>1047361.07</v>
      </c>
      <c r="T21" s="25">
        <f t="shared" si="0"/>
        <v>0.26675826531389807</v>
      </c>
      <c r="U21" s="32">
        <v>1090177.53</v>
      </c>
      <c r="V21" s="25">
        <f t="shared" si="1"/>
        <v>0.65556515090655132</v>
      </c>
      <c r="W21" s="32"/>
      <c r="X21" s="30"/>
      <c r="Y21" s="32"/>
      <c r="Z21" s="30"/>
      <c r="AA21" s="32"/>
      <c r="AB21" s="30"/>
      <c r="AC21" s="32">
        <f t="shared" si="8"/>
        <v>38478885.299999997</v>
      </c>
      <c r="AD21" s="25">
        <f>SUM(AC21/AC27)*100</f>
        <v>2.0794592209459881</v>
      </c>
      <c r="AE21" s="31"/>
    </row>
    <row r="22" spans="1:32" x14ac:dyDescent="0.25">
      <c r="A22" s="26" t="s">
        <v>35</v>
      </c>
      <c r="B22" s="27"/>
      <c r="C22" s="27"/>
      <c r="D22" s="28"/>
      <c r="E22" s="32">
        <v>557287.88</v>
      </c>
      <c r="F22" s="25">
        <f t="shared" si="2"/>
        <v>0.15402323687913375</v>
      </c>
      <c r="G22" s="32">
        <v>732784.26</v>
      </c>
      <c r="H22" s="25">
        <f t="shared" si="3"/>
        <v>0.48872530778465983</v>
      </c>
      <c r="I22" s="32">
        <v>515047.56</v>
      </c>
      <c r="J22" s="25">
        <v>0.3006104744607842</v>
      </c>
      <c r="K22" s="32">
        <v>641706.43999999994</v>
      </c>
      <c r="L22" s="25">
        <f t="shared" si="4"/>
        <v>0.73813329221281609</v>
      </c>
      <c r="M22" s="32">
        <v>586580.92000000004</v>
      </c>
      <c r="N22" s="25">
        <f t="shared" si="5"/>
        <v>0.39587236564870398</v>
      </c>
      <c r="O22" s="32">
        <v>485259.61</v>
      </c>
      <c r="P22" s="25">
        <f t="shared" si="6"/>
        <v>0.21294077464698485</v>
      </c>
      <c r="Q22" s="32">
        <v>491983.31</v>
      </c>
      <c r="R22" s="25">
        <f t="shared" si="7"/>
        <v>0.33832275808948004</v>
      </c>
      <c r="S22" s="32">
        <v>792871.49</v>
      </c>
      <c r="T22" s="25">
        <f t="shared" si="0"/>
        <v>0.20194088681303163</v>
      </c>
      <c r="U22" s="32">
        <v>515971.15</v>
      </c>
      <c r="V22" s="25">
        <f t="shared" si="1"/>
        <v>0.31027304774221209</v>
      </c>
      <c r="W22" s="32"/>
      <c r="X22" s="30"/>
      <c r="Y22" s="32"/>
      <c r="Z22" s="30"/>
      <c r="AA22" s="32"/>
      <c r="AB22" s="30"/>
      <c r="AC22" s="32">
        <f t="shared" si="8"/>
        <v>5319492.62</v>
      </c>
      <c r="AD22" s="25">
        <f>SUM(AC22/AC27)*100</f>
        <v>0.28747371170373104</v>
      </c>
      <c r="AE22" s="31"/>
    </row>
    <row r="23" spans="1:32" x14ac:dyDescent="0.25">
      <c r="A23" s="26" t="s">
        <v>36</v>
      </c>
      <c r="B23" s="27"/>
      <c r="C23" s="27"/>
      <c r="D23" s="28"/>
      <c r="E23" s="32">
        <v>595290.18000000005</v>
      </c>
      <c r="F23" s="25">
        <f t="shared" si="2"/>
        <v>0.16452631341266954</v>
      </c>
      <c r="G23" s="32">
        <v>555424.29</v>
      </c>
      <c r="H23" s="25">
        <f t="shared" si="3"/>
        <v>0.37043632334751048</v>
      </c>
      <c r="I23" s="32">
        <v>297046.96999999997</v>
      </c>
      <c r="J23" s="25">
        <v>0.17337317468087476</v>
      </c>
      <c r="K23" s="32">
        <v>1783866.01</v>
      </c>
      <c r="L23" s="25">
        <f t="shared" si="4"/>
        <v>2.0519209544286956</v>
      </c>
      <c r="M23" s="32">
        <v>892797.42</v>
      </c>
      <c r="N23" s="25">
        <f t="shared" si="5"/>
        <v>0.60253208832714777</v>
      </c>
      <c r="O23" s="32">
        <v>635084.56000000006</v>
      </c>
      <c r="P23" s="25">
        <f t="shared" si="6"/>
        <v>0.2786866975653291</v>
      </c>
      <c r="Q23" s="32">
        <v>257209.03</v>
      </c>
      <c r="R23" s="25">
        <f t="shared" si="7"/>
        <v>0.17687524488405881</v>
      </c>
      <c r="S23" s="32">
        <v>530026.04</v>
      </c>
      <c r="T23" s="25">
        <f t="shared" si="0"/>
        <v>0.13499530491580594</v>
      </c>
      <c r="U23" s="32">
        <v>1096493.3700000001</v>
      </c>
      <c r="V23" s="25">
        <f t="shared" si="1"/>
        <v>0.65936310535778808</v>
      </c>
      <c r="W23" s="32"/>
      <c r="X23" s="30"/>
      <c r="Y23" s="32"/>
      <c r="Z23" s="30"/>
      <c r="AA23" s="32"/>
      <c r="AB23" s="30"/>
      <c r="AC23" s="32">
        <f t="shared" si="8"/>
        <v>6643237.8700000001</v>
      </c>
      <c r="AD23" s="25">
        <f>SUM(AC23/AC27)*100</f>
        <v>0.35901097804694165</v>
      </c>
      <c r="AE23" s="31"/>
    </row>
    <row r="24" spans="1:32" x14ac:dyDescent="0.25">
      <c r="A24" s="26" t="s">
        <v>37</v>
      </c>
      <c r="B24" s="27"/>
      <c r="C24" s="27"/>
      <c r="D24" s="28"/>
      <c r="E24" s="32">
        <v>7036542</v>
      </c>
      <c r="F24" s="25">
        <f t="shared" si="2"/>
        <v>1.9447596371124625</v>
      </c>
      <c r="G24" s="32">
        <v>6872680</v>
      </c>
      <c r="H24" s="25">
        <f t="shared" si="3"/>
        <v>4.5836855834014179</v>
      </c>
      <c r="I24" s="32">
        <v>7327883.7699999996</v>
      </c>
      <c r="J24" s="25">
        <v>4.2769615623325743</v>
      </c>
      <c r="K24" s="32">
        <v>7680929.0099999998</v>
      </c>
      <c r="L24" s="25">
        <f t="shared" si="4"/>
        <v>8.8351137903559565</v>
      </c>
      <c r="M24" s="32">
        <v>5088860.58</v>
      </c>
      <c r="N24" s="25">
        <f t="shared" si="5"/>
        <v>3.4343757315888084</v>
      </c>
      <c r="O24" s="32">
        <v>5068585.55</v>
      </c>
      <c r="P24" s="25">
        <f t="shared" si="6"/>
        <v>2.2241878597345321</v>
      </c>
      <c r="Q24" s="32">
        <v>9866222.0700000003</v>
      </c>
      <c r="R24" s="25">
        <f t="shared" si="7"/>
        <v>6.7847168690452113</v>
      </c>
      <c r="S24" s="32">
        <v>6849843.9800000004</v>
      </c>
      <c r="T24" s="25">
        <f t="shared" si="0"/>
        <v>1.7446251823887704</v>
      </c>
      <c r="U24" s="32">
        <v>7394494.8600000003</v>
      </c>
      <c r="V24" s="25">
        <f t="shared" si="1"/>
        <v>4.4465905830710151</v>
      </c>
      <c r="W24" s="32"/>
      <c r="X24" s="30"/>
      <c r="Y24" s="32"/>
      <c r="Z24" s="30"/>
      <c r="AA24" s="32"/>
      <c r="AB24" s="30"/>
      <c r="AC24" s="32">
        <f>E24+G24+I24+K24+M24+O24+Q24+S24+U24+W24+Y24+AA24</f>
        <v>63186041.819999993</v>
      </c>
      <c r="AD24" s="25">
        <f>SUM(AC24/AC27)*100</f>
        <v>3.414672651592582</v>
      </c>
      <c r="AE24" s="31"/>
    </row>
    <row r="25" spans="1:32" ht="14.25" customHeight="1" x14ac:dyDescent="0.25">
      <c r="A25" s="26" t="s">
        <v>38</v>
      </c>
      <c r="B25" s="27"/>
      <c r="C25" s="27"/>
      <c r="D25" s="28"/>
      <c r="E25" s="34">
        <v>4821248.2300000004</v>
      </c>
      <c r="F25" s="25">
        <f t="shared" si="2"/>
        <v>1.3324966948543622</v>
      </c>
      <c r="G25" s="34">
        <v>6500903.1699999999</v>
      </c>
      <c r="H25" s="25">
        <f t="shared" si="3"/>
        <v>4.3357316417201988</v>
      </c>
      <c r="I25" s="34">
        <v>2676911.9500000002</v>
      </c>
      <c r="J25" s="25">
        <v>1.5623950754746672</v>
      </c>
      <c r="K25" s="34">
        <v>1116014.8899999999</v>
      </c>
      <c r="L25" s="25">
        <f t="shared" si="4"/>
        <v>1.2837143178962391</v>
      </c>
      <c r="M25" s="34">
        <v>3671065.33</v>
      </c>
      <c r="N25" s="25">
        <f t="shared" si="5"/>
        <v>2.4775325399913113</v>
      </c>
      <c r="O25" s="34">
        <v>2571878.7599999998</v>
      </c>
      <c r="P25" s="25">
        <f t="shared" si="6"/>
        <v>1.128587346168223</v>
      </c>
      <c r="Q25" s="32">
        <v>1176534.82</v>
      </c>
      <c r="R25" s="25">
        <f t="shared" si="7"/>
        <v>0.80906912328125513</v>
      </c>
      <c r="S25" s="34">
        <v>6217854.5999999996</v>
      </c>
      <c r="T25" s="25">
        <f t="shared" si="0"/>
        <v>1.5836602625205858</v>
      </c>
      <c r="U25" s="34">
        <v>604352.27</v>
      </c>
      <c r="V25" s="25">
        <f t="shared" si="1"/>
        <v>0.36341997168412277</v>
      </c>
      <c r="W25" s="34"/>
      <c r="X25" s="30"/>
      <c r="Y25" s="34"/>
      <c r="Z25" s="30"/>
      <c r="AA25" s="34"/>
      <c r="AB25" s="30"/>
      <c r="AC25" s="34">
        <f t="shared" si="8"/>
        <v>29356764.02</v>
      </c>
      <c r="AD25" s="35">
        <f>SUM(AC25/AC27)*100</f>
        <v>1.5864855014010608</v>
      </c>
      <c r="AE25" s="31"/>
    </row>
    <row r="26" spans="1:32" x14ac:dyDescent="0.25">
      <c r="A26" s="26"/>
      <c r="B26" s="36" t="s">
        <v>39</v>
      </c>
      <c r="C26" s="27"/>
      <c r="D26" s="28"/>
      <c r="E26" s="37">
        <v>174653594.27999997</v>
      </c>
      <c r="F26" s="43">
        <f t="shared" si="2"/>
        <v>48.270764337420282</v>
      </c>
      <c r="G26" s="37">
        <v>52395556.149999999</v>
      </c>
      <c r="H26" s="43">
        <f t="shared" si="3"/>
        <v>34.944847622623847</v>
      </c>
      <c r="I26" s="37">
        <v>25996609.75</v>
      </c>
      <c r="J26" s="43">
        <v>15.173070990413681</v>
      </c>
      <c r="K26" s="37">
        <v>34880511.170000002</v>
      </c>
      <c r="L26" s="43">
        <f t="shared" si="4"/>
        <v>40.121876514092655</v>
      </c>
      <c r="M26" s="37">
        <v>46343815.879999995</v>
      </c>
      <c r="N26" s="43">
        <f t="shared" si="5"/>
        <v>31.276564579706367</v>
      </c>
      <c r="O26" s="37">
        <v>35142570.009999998</v>
      </c>
      <c r="P26" s="43">
        <f t="shared" si="6"/>
        <v>15.421201202002571</v>
      </c>
      <c r="Q26" s="46">
        <v>32047050.25</v>
      </c>
      <c r="R26" s="43">
        <f t="shared" si="7"/>
        <v>22.037833822476948</v>
      </c>
      <c r="S26" s="43">
        <v>169575694.30999997</v>
      </c>
      <c r="T26" s="43">
        <f t="shared" si="0"/>
        <v>43.19018469297837</v>
      </c>
      <c r="U26" s="37">
        <v>40378761.610000007</v>
      </c>
      <c r="V26" s="43">
        <f t="shared" si="1"/>
        <v>24.281282836823209</v>
      </c>
      <c r="W26" s="37"/>
      <c r="X26" s="41"/>
      <c r="Y26" s="37"/>
      <c r="Z26" s="41"/>
      <c r="AA26" s="37"/>
      <c r="AB26" s="41"/>
      <c r="AC26" s="37">
        <f>SUM(AC16:AC25)-1</f>
        <v>611414162.41000009</v>
      </c>
      <c r="AD26" s="42">
        <f>SUM(AC26/AC27)*100</f>
        <v>33.041778833453961</v>
      </c>
      <c r="AE26" s="31"/>
    </row>
    <row r="27" spans="1:32" ht="15.75" thickBot="1" x14ac:dyDescent="0.3">
      <c r="A27" s="26"/>
      <c r="B27" s="27"/>
      <c r="C27" s="36" t="s">
        <v>40</v>
      </c>
      <c r="D27" s="28"/>
      <c r="E27" s="47">
        <v>361820652.05999994</v>
      </c>
      <c r="F27" s="47">
        <f t="shared" si="2"/>
        <v>100</v>
      </c>
      <c r="G27" s="47">
        <v>149937858.41</v>
      </c>
      <c r="H27" s="47">
        <f t="shared" si="3"/>
        <v>100</v>
      </c>
      <c r="I27" s="47">
        <v>171333870.16</v>
      </c>
      <c r="J27" s="47">
        <v>100</v>
      </c>
      <c r="K27" s="47">
        <v>86936390.319999993</v>
      </c>
      <c r="L27" s="47">
        <f t="shared" si="4"/>
        <v>100</v>
      </c>
      <c r="M27" s="47">
        <v>148174252.84</v>
      </c>
      <c r="N27" s="47">
        <f t="shared" si="5"/>
        <v>100</v>
      </c>
      <c r="O27" s="47">
        <v>227884777.25999999</v>
      </c>
      <c r="P27" s="47">
        <f t="shared" si="6"/>
        <v>100</v>
      </c>
      <c r="Q27" s="48">
        <v>145418331.53</v>
      </c>
      <c r="R27" s="47">
        <f t="shared" si="7"/>
        <v>100</v>
      </c>
      <c r="S27" s="48">
        <v>392625536.37</v>
      </c>
      <c r="T27" s="47">
        <f t="shared" si="0"/>
        <v>100</v>
      </c>
      <c r="U27" s="47">
        <v>166295833.22</v>
      </c>
      <c r="V27" s="47">
        <f t="shared" si="1"/>
        <v>100</v>
      </c>
      <c r="W27" s="47"/>
      <c r="X27" s="49"/>
      <c r="Y27" s="47"/>
      <c r="Z27" s="49"/>
      <c r="AA27" s="47"/>
      <c r="AB27" s="49"/>
      <c r="AC27" s="47">
        <f>SUM(AC26,AC15,AC10)</f>
        <v>1850427501.1700001</v>
      </c>
      <c r="AD27" s="50">
        <f>SUM(AC27/AC27)*100</f>
        <v>100</v>
      </c>
      <c r="AE27" s="31"/>
      <c r="AF27" s="27"/>
    </row>
    <row r="28" spans="1:32" ht="6.75" customHeight="1" thickTop="1" x14ac:dyDescent="0.25">
      <c r="A28" s="26"/>
      <c r="B28" s="27"/>
      <c r="C28" s="27"/>
      <c r="D28" s="28"/>
      <c r="E28" s="45"/>
      <c r="F28" s="25"/>
      <c r="G28" s="45"/>
      <c r="H28" s="25"/>
      <c r="I28" s="45"/>
      <c r="J28" s="25"/>
      <c r="K28" s="45"/>
      <c r="L28" s="25"/>
      <c r="M28" s="45"/>
      <c r="N28" s="25"/>
      <c r="O28" s="45"/>
      <c r="P28" s="25"/>
      <c r="Q28" s="51"/>
      <c r="R28" s="52"/>
      <c r="S28" s="53"/>
      <c r="T28" s="21"/>
      <c r="U28" s="45"/>
      <c r="V28" s="21"/>
      <c r="W28" s="45"/>
      <c r="X28" s="21"/>
      <c r="Y28" s="45"/>
      <c r="Z28" s="21"/>
      <c r="AA28" s="45"/>
      <c r="AB28" s="21"/>
      <c r="AC28" s="45"/>
      <c r="AD28" s="25"/>
      <c r="AE28" s="31"/>
    </row>
    <row r="29" spans="1:32" ht="13.15" customHeight="1" x14ac:dyDescent="0.25">
      <c r="A29" s="26"/>
      <c r="B29" s="27"/>
      <c r="C29" s="27" t="s">
        <v>41</v>
      </c>
      <c r="D29" s="28"/>
      <c r="E29" s="34">
        <v>25631533.719999999</v>
      </c>
      <c r="F29" s="34">
        <f>SUM(E29/E27)</f>
        <v>7.0840438692674673E-2</v>
      </c>
      <c r="G29" s="34">
        <v>4083859.3</v>
      </c>
      <c r="H29" s="34">
        <f>SUM(G29/G27)</f>
        <v>2.7237012341691749E-2</v>
      </c>
      <c r="I29" s="34">
        <v>1274947.6000000001</v>
      </c>
      <c r="J29" s="34">
        <v>7.4413050893521009E-3</v>
      </c>
      <c r="K29" s="34">
        <v>888012.43</v>
      </c>
      <c r="L29" s="34">
        <f>SUM(K29/K27)</f>
        <v>1.0214507719165216E-2</v>
      </c>
      <c r="M29" s="34">
        <v>7001796.25</v>
      </c>
      <c r="N29" s="34">
        <f>SUM(M29/M27)</f>
        <v>4.7253798253064971E-2</v>
      </c>
      <c r="O29" s="34">
        <v>2707854.1</v>
      </c>
      <c r="P29" s="34">
        <f>SUM(O29/O27)</f>
        <v>1.1882558074120655E-2</v>
      </c>
      <c r="Q29" s="32">
        <v>1134076</v>
      </c>
      <c r="R29" s="34">
        <f>SUM(Q29/Q27)</f>
        <v>7.798714151565125E-3</v>
      </c>
      <c r="S29" s="34">
        <v>24685311.649999999</v>
      </c>
      <c r="T29" s="34">
        <f>SUM(S29/S27)</f>
        <v>6.287240478096974E-2</v>
      </c>
      <c r="U29" s="34">
        <v>7233984.2000000002</v>
      </c>
      <c r="V29" s="34">
        <f>SUM(U29/U27)</f>
        <v>4.3500694274340883E-2</v>
      </c>
      <c r="W29" s="34"/>
      <c r="X29" s="21"/>
      <c r="Y29" s="34"/>
      <c r="Z29" s="21"/>
      <c r="AA29" s="34"/>
      <c r="AB29" s="21"/>
      <c r="AC29" s="54">
        <f>+E29+G29+I29+K29+M29+O29+Q29+AA29+S29+U29+W29+Y29</f>
        <v>74641375.25</v>
      </c>
      <c r="AD29" s="25">
        <f>SUM(AC29/AC27)</f>
        <v>4.033736809618603E-2</v>
      </c>
      <c r="AE29" s="31"/>
    </row>
    <row r="30" spans="1:32" ht="13.15" customHeight="1" thickBot="1" x14ac:dyDescent="0.3">
      <c r="A30" s="26"/>
      <c r="B30" s="27"/>
      <c r="C30" s="36" t="s">
        <v>42</v>
      </c>
      <c r="D30" s="28"/>
      <c r="E30" s="47">
        <v>336189118.33999991</v>
      </c>
      <c r="F30" s="47">
        <f>SUM(E30/E30)*100</f>
        <v>100</v>
      </c>
      <c r="G30" s="47">
        <v>145853999.10999998</v>
      </c>
      <c r="H30" s="47">
        <f>SUM(G30/G30)*100</f>
        <v>100</v>
      </c>
      <c r="I30" s="47">
        <v>170058922.56</v>
      </c>
      <c r="J30" s="47">
        <v>100</v>
      </c>
      <c r="K30" s="47">
        <v>86048377.889999986</v>
      </c>
      <c r="L30" s="47">
        <f>SUM(K30/K30)*100</f>
        <v>100</v>
      </c>
      <c r="M30" s="47">
        <v>141172456.59</v>
      </c>
      <c r="N30" s="47">
        <f>SUM(M30/M30)*100</f>
        <v>100</v>
      </c>
      <c r="O30" s="47">
        <v>225176923.16</v>
      </c>
      <c r="P30" s="47">
        <f>SUM(O30/O30)*100</f>
        <v>100</v>
      </c>
      <c r="Q30" s="55">
        <v>144284255.53</v>
      </c>
      <c r="R30" s="47">
        <f>SUM(Q30/Q30)*100</f>
        <v>100</v>
      </c>
      <c r="S30" s="47">
        <v>367940224.72000003</v>
      </c>
      <c r="T30" s="47">
        <f>SUM(S30/S30)*100</f>
        <v>100</v>
      </c>
      <c r="U30" s="47">
        <v>159061849.02000001</v>
      </c>
      <c r="V30" s="47">
        <f>SUM(U30/U30)*100</f>
        <v>100</v>
      </c>
      <c r="W30" s="47"/>
      <c r="X30" s="50"/>
      <c r="Y30" s="47"/>
      <c r="Z30" s="50"/>
      <c r="AA30" s="47"/>
      <c r="AB30" s="50"/>
      <c r="AC30" s="47">
        <f>SUM(AC27-AC29)</f>
        <v>1775786125.9200001</v>
      </c>
      <c r="AD30" s="50">
        <f>SUM(AC30/AC30)*100</f>
        <v>100</v>
      </c>
      <c r="AE30" s="31"/>
      <c r="AF30" s="56"/>
    </row>
    <row r="31" spans="1:32" ht="15.75" thickTop="1" x14ac:dyDescent="0.25">
      <c r="A31" s="57" t="s">
        <v>43</v>
      </c>
      <c r="B31" s="58"/>
      <c r="C31" s="58"/>
      <c r="D31" s="59"/>
      <c r="E31" s="45"/>
      <c r="F31" s="25"/>
      <c r="G31" s="45"/>
      <c r="H31" s="25"/>
      <c r="I31" s="45"/>
      <c r="J31" s="21"/>
      <c r="K31" s="45"/>
      <c r="L31" s="21"/>
      <c r="M31" s="45"/>
      <c r="N31" s="21"/>
      <c r="O31" s="45"/>
      <c r="P31" s="21"/>
      <c r="Q31" s="29"/>
      <c r="R31" s="21"/>
      <c r="S31" s="45"/>
      <c r="T31" s="21"/>
      <c r="U31" s="45"/>
      <c r="V31" s="21"/>
      <c r="W31" s="45"/>
      <c r="X31" s="21"/>
      <c r="Y31" s="45"/>
      <c r="Z31" s="21"/>
      <c r="AA31" s="45"/>
      <c r="AB31" s="21"/>
      <c r="AC31" s="45"/>
      <c r="AD31" s="25"/>
      <c r="AE31" s="31"/>
      <c r="AF31" s="60"/>
    </row>
    <row r="32" spans="1:32" x14ac:dyDescent="0.25">
      <c r="A32" s="26"/>
      <c r="B32" s="27"/>
      <c r="C32" s="61" t="s">
        <v>44</v>
      </c>
      <c r="D32" s="28"/>
      <c r="E32" s="32"/>
      <c r="F32" s="25"/>
      <c r="G32" s="32"/>
      <c r="H32" s="25"/>
      <c r="I32" s="32"/>
      <c r="J32" s="21"/>
      <c r="K32" s="32"/>
      <c r="L32" s="21"/>
      <c r="M32" s="32"/>
      <c r="N32" s="21"/>
      <c r="O32" s="32"/>
      <c r="P32" s="21"/>
      <c r="Q32" s="29"/>
      <c r="R32" s="21"/>
      <c r="S32" s="32"/>
      <c r="T32" s="21"/>
      <c r="U32" s="32"/>
      <c r="V32" s="21"/>
      <c r="W32" s="32"/>
      <c r="X32" s="21"/>
      <c r="Y32" s="32"/>
      <c r="Z32" s="21"/>
      <c r="AA32" s="32"/>
      <c r="AB32" s="21"/>
      <c r="AC32" s="45"/>
      <c r="AD32" s="25"/>
      <c r="AE32" s="31"/>
    </row>
    <row r="33" spans="1:34" x14ac:dyDescent="0.25">
      <c r="A33" s="26" t="s">
        <v>45</v>
      </c>
      <c r="B33" s="27"/>
      <c r="C33" s="27"/>
      <c r="D33" s="28"/>
      <c r="E33" s="62">
        <v>103903512.26000001</v>
      </c>
      <c r="F33" s="25">
        <f t="shared" ref="F33:F60" si="9">SUM(E33/$E$76)*100</f>
        <v>78.085994549953625</v>
      </c>
      <c r="G33" s="62">
        <v>111437899.22</v>
      </c>
      <c r="H33" s="25">
        <f t="shared" ref="H33:H60" si="10">SUM(G33/$G$76)*100</f>
        <v>63.224586917877602</v>
      </c>
      <c r="I33" s="62">
        <v>130083188.28</v>
      </c>
      <c r="J33" s="25">
        <v>64.982276170647197</v>
      </c>
      <c r="K33" s="62">
        <v>100604182.48999999</v>
      </c>
      <c r="L33" s="25">
        <f>SUM(K33/$K$76)*100</f>
        <v>66.600840406731834</v>
      </c>
      <c r="M33" s="62">
        <v>115195423.34999999</v>
      </c>
      <c r="N33" s="25">
        <f>SUM(M33/$M$76)*100</f>
        <v>61.398241876591506</v>
      </c>
      <c r="O33" s="62">
        <v>140371437.22</v>
      </c>
      <c r="P33" s="25">
        <f>SUM(O33/$O$76)*100</f>
        <v>65.002666871149245</v>
      </c>
      <c r="Q33" s="29">
        <v>94112567.159999996</v>
      </c>
      <c r="R33" s="25">
        <f>SUM(Q33/$Q$76)*100</f>
        <v>73.950091232075025</v>
      </c>
      <c r="S33" s="62">
        <v>43207271.159999996</v>
      </c>
      <c r="T33" s="25">
        <f>SUM(S33/$S$76)*100</f>
        <v>23.088051750061069</v>
      </c>
      <c r="U33" s="62">
        <f>109092084.8+8000000</f>
        <v>117092084.8</v>
      </c>
      <c r="V33" s="25">
        <f>SUM(U33/$U$76)*100</f>
        <v>69.261711292143573</v>
      </c>
      <c r="W33" s="62"/>
      <c r="X33" s="25"/>
      <c r="Y33" s="62"/>
      <c r="Z33" s="25"/>
      <c r="AA33" s="62"/>
      <c r="AB33" s="25"/>
      <c r="AC33" s="32">
        <f>+E33+G33+I33+K33+M33+O33+Q33+AA33+S33+U33+W33+Y33</f>
        <v>956007565.93999994</v>
      </c>
      <c r="AD33" s="25">
        <f>SUM(AC33/AC76)*100</f>
        <v>61.987503141827872</v>
      </c>
      <c r="AE33" s="63"/>
      <c r="AF33" s="63"/>
      <c r="AH33" s="63"/>
    </row>
    <row r="34" spans="1:34" x14ac:dyDescent="0.25">
      <c r="A34" s="26" t="s">
        <v>46</v>
      </c>
      <c r="B34" s="27"/>
      <c r="C34" s="27"/>
      <c r="D34" s="28"/>
      <c r="E34" s="32">
        <v>13434840.17</v>
      </c>
      <c r="F34" s="25">
        <f t="shared" si="9"/>
        <v>10.096606298245245</v>
      </c>
      <c r="G34" s="32">
        <v>18412451.010000002</v>
      </c>
      <c r="H34" s="25">
        <f t="shared" si="10"/>
        <v>10.446352788423537</v>
      </c>
      <c r="I34" s="32">
        <v>23834497.649999999</v>
      </c>
      <c r="J34" s="25">
        <v>11.906380287567636</v>
      </c>
      <c r="K34" s="32">
        <v>20832809.690000001</v>
      </c>
      <c r="L34" s="25">
        <f t="shared" ref="L34:L76" si="11">SUM(K34/$K$76)*100</f>
        <v>13.791500502729315</v>
      </c>
      <c r="M34" s="32">
        <v>21979582.600000001</v>
      </c>
      <c r="N34" s="25">
        <f t="shared" ref="N34:N76" si="12">SUM(M34/$M$76)*100</f>
        <v>11.714942222323298</v>
      </c>
      <c r="O34" s="32">
        <v>20450493.030000001</v>
      </c>
      <c r="P34" s="25">
        <f t="shared" ref="P34:P76" si="13">SUM(O34/$O$76)*100</f>
        <v>9.47013589165166</v>
      </c>
      <c r="Q34" s="32">
        <v>8164772.5599999996</v>
      </c>
      <c r="R34" s="25">
        <f t="shared" ref="R34:R76" si="14">SUM(Q34/$Q$76)*100</f>
        <v>6.4155690777688772</v>
      </c>
      <c r="S34" s="32">
        <v>23586164.199999999</v>
      </c>
      <c r="T34" s="25">
        <f t="shared" ref="T34:T76" si="15">SUM(S34/$S$76)*100</f>
        <v>12.603401349242668</v>
      </c>
      <c r="U34" s="32">
        <v>20032485.66</v>
      </c>
      <c r="V34" s="25">
        <f t="shared" ref="V34:V76" si="16">SUM(U34/$U$76)*100</f>
        <v>11.849513488608805</v>
      </c>
      <c r="W34" s="32"/>
      <c r="X34" s="25"/>
      <c r="Y34" s="32"/>
      <c r="Z34" s="25"/>
      <c r="AA34" s="32"/>
      <c r="AB34" s="25"/>
      <c r="AC34" s="32">
        <f t="shared" ref="AC34:AC57" si="17">+E34+G34+I34+K34+M34+O34+Q34+AA34+S34+U34+W34+Y34</f>
        <v>170728096.56999999</v>
      </c>
      <c r="AD34" s="25">
        <f>SUM(AC34/AC76)*100</f>
        <v>11.070004882362372</v>
      </c>
      <c r="AE34" s="63"/>
      <c r="AF34" s="63"/>
      <c r="AH34" s="63"/>
    </row>
    <row r="35" spans="1:34" x14ac:dyDescent="0.25">
      <c r="A35" s="26" t="s">
        <v>47</v>
      </c>
      <c r="B35" s="27"/>
      <c r="C35" s="27"/>
      <c r="D35" s="28"/>
      <c r="E35" s="32">
        <v>4975312</v>
      </c>
      <c r="F35" s="25">
        <f t="shared" si="9"/>
        <v>3.7390669214738521</v>
      </c>
      <c r="G35" s="32">
        <f>6131895.34+2380070</f>
        <v>8511965.3399999999</v>
      </c>
      <c r="H35" s="25">
        <f t="shared" si="10"/>
        <v>4.8292860530181798</v>
      </c>
      <c r="I35" s="32">
        <v>6102812.4000000004</v>
      </c>
      <c r="J35" s="25">
        <v>3.0486233158802634</v>
      </c>
      <c r="K35" s="32">
        <f>12187592-2380070</f>
        <v>9807522</v>
      </c>
      <c r="L35" s="25">
        <f t="shared" si="11"/>
        <v>6.4926645328332953</v>
      </c>
      <c r="M35" s="32">
        <v>6436997.2699999996</v>
      </c>
      <c r="N35" s="25">
        <f t="shared" si="12"/>
        <v>3.4308682050815102</v>
      </c>
      <c r="O35" s="32">
        <v>10447090.390000001</v>
      </c>
      <c r="P35" s="25">
        <f t="shared" si="13"/>
        <v>4.8377985567650708</v>
      </c>
      <c r="Q35" s="32">
        <v>6437934.4699999997</v>
      </c>
      <c r="R35" s="25">
        <f t="shared" si="14"/>
        <v>5.0586851019931371</v>
      </c>
      <c r="S35" s="32">
        <v>10672785.08</v>
      </c>
      <c r="T35" s="25">
        <f t="shared" si="15"/>
        <v>5.7030635730692074</v>
      </c>
      <c r="U35" s="32">
        <v>8493649.7800000012</v>
      </c>
      <c r="V35" s="25">
        <f t="shared" si="16"/>
        <v>5.0241202886067224</v>
      </c>
      <c r="W35" s="32"/>
      <c r="X35" s="25"/>
      <c r="Y35" s="32"/>
      <c r="Z35" s="25"/>
      <c r="AA35" s="32"/>
      <c r="AB35" s="25"/>
      <c r="AC35" s="32">
        <f>+E35+G35+I35+K35+M35+O35+Q35+AA35+S35+U35+W35+Y35</f>
        <v>71886068.730000004</v>
      </c>
      <c r="AD35" s="64">
        <f>SUM(AC35/AC76)*100</f>
        <v>4.6610906336009013</v>
      </c>
      <c r="AE35" s="63"/>
      <c r="AF35" s="63"/>
      <c r="AG35" s="65"/>
      <c r="AH35" s="63"/>
    </row>
    <row r="36" spans="1:34" x14ac:dyDescent="0.25">
      <c r="A36" s="26" t="s">
        <v>48</v>
      </c>
      <c r="B36" s="27"/>
      <c r="C36" s="27"/>
      <c r="D36" s="28"/>
      <c r="E36" s="32">
        <v>1069367.9099999999</v>
      </c>
      <c r="F36" s="25">
        <f t="shared" si="9"/>
        <v>0.80365576654622406</v>
      </c>
      <c r="G36" s="32">
        <v>3555614.08</v>
      </c>
      <c r="H36" s="25">
        <f t="shared" si="10"/>
        <v>2.0172870542326562</v>
      </c>
      <c r="I36" s="32">
        <v>2365979.58</v>
      </c>
      <c r="J36" s="25">
        <v>1.1819109026658912</v>
      </c>
      <c r="K36" s="32">
        <v>3024647.35</v>
      </c>
      <c r="L36" s="25">
        <f t="shared" si="11"/>
        <v>2.0023427501537303</v>
      </c>
      <c r="M36" s="32">
        <v>2780277.95</v>
      </c>
      <c r="N36" s="25">
        <f t="shared" si="12"/>
        <v>1.4818659725708105</v>
      </c>
      <c r="O36" s="32">
        <v>4395700.8600000003</v>
      </c>
      <c r="P36" s="25">
        <f t="shared" si="13"/>
        <v>2.0355442982320153</v>
      </c>
      <c r="Q36" s="32">
        <v>1638802.44</v>
      </c>
      <c r="R36" s="25">
        <f t="shared" si="14"/>
        <v>1.2877088959151837</v>
      </c>
      <c r="S36" s="32">
        <v>6311627.8799999999</v>
      </c>
      <c r="T36" s="25">
        <f t="shared" si="15"/>
        <v>3.3726543521099392</v>
      </c>
      <c r="U36" s="32">
        <v>3780325.01</v>
      </c>
      <c r="V36" s="25">
        <f t="shared" si="16"/>
        <v>2.2361185205670684</v>
      </c>
      <c r="W36" s="32"/>
      <c r="X36" s="25"/>
      <c r="Y36" s="32"/>
      <c r="Z36" s="25"/>
      <c r="AA36" s="32"/>
      <c r="AB36" s="25"/>
      <c r="AC36" s="32">
        <f t="shared" si="17"/>
        <v>28922343.060000002</v>
      </c>
      <c r="AD36" s="64">
        <f>SUM(AC36/AC76)*100</f>
        <v>1.8753238940509527</v>
      </c>
      <c r="AE36" s="63"/>
      <c r="AF36" s="63"/>
      <c r="AG36" s="65"/>
      <c r="AH36" s="63"/>
    </row>
    <row r="37" spans="1:34" x14ac:dyDescent="0.25">
      <c r="A37" s="26" t="s">
        <v>49</v>
      </c>
      <c r="C37" s="27"/>
      <c r="D37" s="28"/>
      <c r="E37" s="51">
        <v>2088850.6</v>
      </c>
      <c r="F37" s="66">
        <f t="shared" si="9"/>
        <v>1.5698215875428134</v>
      </c>
      <c r="G37" s="146">
        <v>12767438.800000001</v>
      </c>
      <c r="H37" s="66">
        <f t="shared" si="10"/>
        <v>7.2436401778867179</v>
      </c>
      <c r="I37" s="32">
        <v>15713331.359999999</v>
      </c>
      <c r="J37" s="25">
        <v>7.8495003966119832</v>
      </c>
      <c r="K37" s="32">
        <v>2899537.71</v>
      </c>
      <c r="L37" s="25">
        <f t="shared" si="11"/>
        <v>1.9195190845689332</v>
      </c>
      <c r="M37" s="32">
        <v>4902972.57</v>
      </c>
      <c r="N37" s="25">
        <f t="shared" si="12"/>
        <v>2.6132452749665034</v>
      </c>
      <c r="O37" s="32">
        <v>3265626.64</v>
      </c>
      <c r="P37" s="25">
        <f t="shared" si="13"/>
        <v>1.5122338618844444</v>
      </c>
      <c r="Q37" s="32">
        <v>1309546.93</v>
      </c>
      <c r="R37" s="25">
        <f t="shared" si="14"/>
        <v>1.0289923850610194</v>
      </c>
      <c r="S37" s="67">
        <v>2311494.4</v>
      </c>
      <c r="T37" s="25">
        <f t="shared" si="15"/>
        <v>1.235160214806224</v>
      </c>
      <c r="U37" s="32">
        <v>4428869.5999999996</v>
      </c>
      <c r="V37" s="25">
        <f t="shared" si="16"/>
        <v>2.6197423003416485</v>
      </c>
      <c r="W37" s="32"/>
      <c r="X37" s="21"/>
      <c r="Y37" s="32"/>
      <c r="Z37" s="21"/>
      <c r="AA37" s="32"/>
      <c r="AB37" s="21"/>
      <c r="AC37" s="32">
        <f>+E37+G37+I37+K37+M37+O37+Q37+AA37+S37+U37+W37+Y37</f>
        <v>49687668.609999999</v>
      </c>
      <c r="AD37" s="64">
        <f>SUM(AC37/AC77)*100</f>
        <v>21.277002422876752</v>
      </c>
      <c r="AE37" s="63"/>
      <c r="AF37" s="63"/>
      <c r="AG37" s="65"/>
      <c r="AH37" s="63"/>
    </row>
    <row r="38" spans="1:34" ht="15.75" thickBot="1" x14ac:dyDescent="0.3">
      <c r="A38" s="26"/>
      <c r="B38" s="36" t="s">
        <v>50</v>
      </c>
      <c r="C38" s="27"/>
      <c r="D38" s="28"/>
      <c r="E38" s="68">
        <v>125471882.94</v>
      </c>
      <c r="F38" s="147">
        <f t="shared" si="9"/>
        <v>94.295145123761756</v>
      </c>
      <c r="G38" s="69">
        <f>SUM(G33:G37)</f>
        <v>154685368.45000002</v>
      </c>
      <c r="H38" s="147">
        <f t="shared" si="10"/>
        <v>87.761152991438692</v>
      </c>
      <c r="I38" s="69">
        <v>178099809.27000004</v>
      </c>
      <c r="J38" s="43">
        <v>88.96869107337298</v>
      </c>
      <c r="K38" s="69">
        <f>SUM(K33:K37)</f>
        <v>137168699.24000001</v>
      </c>
      <c r="L38" s="43">
        <f t="shared" si="11"/>
        <v>90.806867277017105</v>
      </c>
      <c r="M38" s="69">
        <v>151295253.73999998</v>
      </c>
      <c r="N38" s="43">
        <f t="shared" si="12"/>
        <v>80.639163551533628</v>
      </c>
      <c r="O38" s="69">
        <v>178930348.13999999</v>
      </c>
      <c r="P38" s="43">
        <f t="shared" si="13"/>
        <v>82.858379479682426</v>
      </c>
      <c r="Q38" s="70">
        <v>111663623.56</v>
      </c>
      <c r="R38" s="43">
        <f t="shared" si="14"/>
        <v>87.741046692813256</v>
      </c>
      <c r="S38" s="71">
        <v>86089342.719999999</v>
      </c>
      <c r="T38" s="43">
        <f t="shared" si="15"/>
        <v>46.002331239289113</v>
      </c>
      <c r="U38" s="69">
        <v>153827414.84999999</v>
      </c>
      <c r="V38" s="43">
        <f t="shared" si="16"/>
        <v>90.991205890267807</v>
      </c>
      <c r="W38" s="69"/>
      <c r="X38" s="72"/>
      <c r="Y38" s="69"/>
      <c r="Z38" s="72"/>
      <c r="AA38" s="69"/>
      <c r="AB38" s="72"/>
      <c r="AC38" s="69">
        <f>SUM(AC33:AC37)</f>
        <v>1277231742.9099998</v>
      </c>
      <c r="AD38" s="73">
        <f>SUM(AD33:AD36)</f>
        <v>79.593922551842098</v>
      </c>
      <c r="AE38" s="63"/>
      <c r="AF38" s="65"/>
      <c r="AG38" s="65"/>
      <c r="AH38" s="63"/>
    </row>
    <row r="39" spans="1:34" ht="15.75" thickTop="1" x14ac:dyDescent="0.25">
      <c r="A39" s="26" t="s">
        <v>51</v>
      </c>
      <c r="B39" s="27"/>
      <c r="C39" s="27"/>
      <c r="D39" s="28"/>
      <c r="E39" s="32">
        <v>105260.23</v>
      </c>
      <c r="F39" s="25">
        <f t="shared" si="9"/>
        <v>7.9105600641674254E-2</v>
      </c>
      <c r="G39" s="32">
        <v>133663.85999999999</v>
      </c>
      <c r="H39" s="25">
        <f t="shared" si="10"/>
        <v>7.5834544562486964E-2</v>
      </c>
      <c r="I39" s="32">
        <v>394424.47</v>
      </c>
      <c r="J39" s="25">
        <v>0.19703237733404935</v>
      </c>
      <c r="K39" s="32">
        <v>-218198.65</v>
      </c>
      <c r="L39" s="25">
        <f t="shared" si="11"/>
        <v>-0.14444939669440512</v>
      </c>
      <c r="M39" s="32">
        <v>401535.75</v>
      </c>
      <c r="N39" s="33">
        <f t="shared" si="12"/>
        <v>0.21401535220451604</v>
      </c>
      <c r="O39" s="32">
        <v>165684.92000000001</v>
      </c>
      <c r="P39" s="25">
        <f t="shared" si="13"/>
        <v>7.6724737408320282E-2</v>
      </c>
      <c r="Q39" s="32">
        <v>127970.72</v>
      </c>
      <c r="R39" s="25">
        <f t="shared" si="14"/>
        <v>0.10055454552573835</v>
      </c>
      <c r="S39" s="32">
        <v>177421.65</v>
      </c>
      <c r="T39" s="25">
        <f t="shared" si="15"/>
        <v>9.4806270491191627E-2</v>
      </c>
      <c r="U39" s="32">
        <v>57155.33</v>
      </c>
      <c r="V39" s="25">
        <f t="shared" si="16"/>
        <v>3.3808228558137282E-2</v>
      </c>
      <c r="W39" s="62"/>
      <c r="X39" s="25"/>
      <c r="Y39" s="62"/>
      <c r="Z39" s="25"/>
      <c r="AA39" s="62"/>
      <c r="AB39" s="25"/>
      <c r="AC39" s="32">
        <f>+E39+G39+I39+K39+M39+O39+Q39+AA39+S39+U39+W39+Y39</f>
        <v>1344918.28</v>
      </c>
      <c r="AD39" s="64">
        <f>SUM(AC39/AC76)*100</f>
        <v>8.7204462681244099E-2</v>
      </c>
      <c r="AE39" s="63"/>
      <c r="AF39" s="65"/>
      <c r="AG39" s="65"/>
      <c r="AH39" s="63"/>
    </row>
    <row r="40" spans="1:34" x14ac:dyDescent="0.25">
      <c r="A40" s="26" t="s">
        <v>52</v>
      </c>
      <c r="B40" s="27"/>
      <c r="C40" s="27"/>
      <c r="D40" s="28"/>
      <c r="E40" s="32">
        <v>59208.06</v>
      </c>
      <c r="F40" s="25">
        <f t="shared" si="9"/>
        <v>4.4496284580874346E-2</v>
      </c>
      <c r="G40" s="32">
        <v>14670.87</v>
      </c>
      <c r="H40" s="25">
        <f t="shared" si="10"/>
        <v>8.3235569045024826E-3</v>
      </c>
      <c r="I40" s="32">
        <v>203739.71</v>
      </c>
      <c r="J40" s="25">
        <v>0.10177694963664347</v>
      </c>
      <c r="K40" s="32">
        <v>30348.94</v>
      </c>
      <c r="L40" s="25">
        <f t="shared" si="11"/>
        <v>2.0091261212270103E-2</v>
      </c>
      <c r="M40" s="32">
        <v>141362.94</v>
      </c>
      <c r="N40" s="25">
        <f t="shared" si="12"/>
        <v>7.5345319545683964E-2</v>
      </c>
      <c r="O40" s="32">
        <v>121316.32</v>
      </c>
      <c r="P40" s="25">
        <f t="shared" si="13"/>
        <v>5.6178696258801057E-2</v>
      </c>
      <c r="Q40" s="32">
        <v>17469.689999999999</v>
      </c>
      <c r="R40" s="25">
        <f t="shared" si="14"/>
        <v>1.372702082496321E-2</v>
      </c>
      <c r="S40" s="32">
        <v>109618.6</v>
      </c>
      <c r="T40" s="25">
        <f t="shared" si="15"/>
        <v>5.8575324051296666E-2</v>
      </c>
      <c r="U40" s="32">
        <v>188997.16</v>
      </c>
      <c r="V40" s="25">
        <f t="shared" si="16"/>
        <v>0.11179463371340592</v>
      </c>
      <c r="W40" s="32"/>
      <c r="X40" s="25"/>
      <c r="Y40" s="32"/>
      <c r="Z40" s="25"/>
      <c r="AA40" s="32"/>
      <c r="AB40" s="25"/>
      <c r="AC40" s="32">
        <f t="shared" si="17"/>
        <v>886732.29</v>
      </c>
      <c r="AD40" s="64">
        <f>SUM(AC40/AC76)*100</f>
        <v>5.7495696237810909E-2</v>
      </c>
      <c r="AE40" s="63"/>
      <c r="AF40" s="65"/>
      <c r="AG40" s="65"/>
      <c r="AH40" s="63"/>
    </row>
    <row r="41" spans="1:34" x14ac:dyDescent="0.25">
      <c r="A41" s="26" t="s">
        <v>53</v>
      </c>
      <c r="B41" s="27"/>
      <c r="C41" s="27"/>
      <c r="D41" s="28"/>
      <c r="E41" s="32">
        <v>291930.03000000003</v>
      </c>
      <c r="F41" s="25">
        <f t="shared" si="9"/>
        <v>0.21939245590183479</v>
      </c>
      <c r="G41" s="32">
        <v>444516.14</v>
      </c>
      <c r="H41" s="25">
        <f t="shared" si="10"/>
        <v>0.25219740794239148</v>
      </c>
      <c r="I41" s="32">
        <v>556389.72</v>
      </c>
      <c r="J41" s="25">
        <v>0.27794114613585225</v>
      </c>
      <c r="K41" s="32">
        <v>231049.91</v>
      </c>
      <c r="L41" s="25">
        <f t="shared" si="11"/>
        <v>0.15295704215308667</v>
      </c>
      <c r="M41" s="32">
        <v>359929.26</v>
      </c>
      <c r="N41" s="25">
        <f t="shared" si="12"/>
        <v>0.1918394248771394</v>
      </c>
      <c r="O41" s="32">
        <v>446030.28</v>
      </c>
      <c r="P41" s="25">
        <f t="shared" si="13"/>
        <v>0.20654599168807619</v>
      </c>
      <c r="Q41" s="32">
        <v>165996.38</v>
      </c>
      <c r="R41" s="25">
        <f t="shared" si="14"/>
        <v>0.13043366912226301</v>
      </c>
      <c r="S41" s="32">
        <v>512961.71</v>
      </c>
      <c r="T41" s="25">
        <f t="shared" si="15"/>
        <v>0.2741040150955884</v>
      </c>
      <c r="U41" s="32">
        <v>222486.37</v>
      </c>
      <c r="V41" s="25">
        <f t="shared" si="16"/>
        <v>0.1316039999774351</v>
      </c>
      <c r="W41" s="32"/>
      <c r="X41" s="25"/>
      <c r="Y41" s="32"/>
      <c r="Z41" s="25"/>
      <c r="AA41" s="32"/>
      <c r="AB41" s="25"/>
      <c r="AC41" s="32">
        <f t="shared" si="17"/>
        <v>3231289.8</v>
      </c>
      <c r="AD41" s="64">
        <f>SUM(AC41/AC76)*100</f>
        <v>0.20951673790647315</v>
      </c>
      <c r="AE41" s="63"/>
      <c r="AF41" s="65"/>
      <c r="AG41" s="65"/>
      <c r="AH41" s="63"/>
    </row>
    <row r="42" spans="1:34" x14ac:dyDescent="0.25">
      <c r="A42" s="26" t="s">
        <v>54</v>
      </c>
      <c r="B42" s="27"/>
      <c r="C42" s="27"/>
      <c r="D42" s="28"/>
      <c r="E42" s="32">
        <v>3569.65</v>
      </c>
      <c r="F42" s="25">
        <f t="shared" si="9"/>
        <v>2.6826780383298848E-3</v>
      </c>
      <c r="G42" s="32">
        <v>19499.98</v>
      </c>
      <c r="H42" s="25">
        <f t="shared" si="10"/>
        <v>1.1063365237825726E-2</v>
      </c>
      <c r="I42" s="32">
        <v>6909.87</v>
      </c>
      <c r="J42" s="25">
        <v>3.4517840973944335E-3</v>
      </c>
      <c r="K42" s="32">
        <v>6278.56</v>
      </c>
      <c r="L42" s="25">
        <f t="shared" si="11"/>
        <v>4.1564611151793307E-3</v>
      </c>
      <c r="M42" s="32">
        <v>48987.96</v>
      </c>
      <c r="N42" s="25">
        <f t="shared" si="12"/>
        <v>2.6110191964677471E-2</v>
      </c>
      <c r="O42" s="32">
        <v>51996.85</v>
      </c>
      <c r="P42" s="25">
        <f t="shared" si="13"/>
        <v>2.4078501907776627E-2</v>
      </c>
      <c r="Q42" s="32">
        <v>18248.3</v>
      </c>
      <c r="R42" s="25">
        <f t="shared" si="14"/>
        <v>1.4338823077008015E-2</v>
      </c>
      <c r="S42" s="32">
        <v>164403.79</v>
      </c>
      <c r="T42" s="25">
        <f t="shared" si="15"/>
        <v>8.7850102760948665E-2</v>
      </c>
      <c r="U42" s="32">
        <v>102301.04</v>
      </c>
      <c r="V42" s="25">
        <f t="shared" si="16"/>
        <v>6.0512588100797314E-2</v>
      </c>
      <c r="W42" s="32"/>
      <c r="X42" s="25"/>
      <c r="Y42" s="32"/>
      <c r="Z42" s="25"/>
      <c r="AA42" s="32"/>
      <c r="AB42" s="25"/>
      <c r="AC42" s="32">
        <f t="shared" si="17"/>
        <v>422195.99999999994</v>
      </c>
      <c r="AD42" s="64">
        <f>SUM(AC42/AC76)*100</f>
        <v>2.7375176524606783E-2</v>
      </c>
      <c r="AE42" s="63"/>
      <c r="AF42" s="65"/>
      <c r="AG42" s="65"/>
      <c r="AH42" s="63"/>
    </row>
    <row r="43" spans="1:34" x14ac:dyDescent="0.25">
      <c r="A43" s="26" t="s">
        <v>55</v>
      </c>
      <c r="B43" s="27"/>
      <c r="C43" s="27"/>
      <c r="D43" s="28"/>
      <c r="E43" s="32">
        <v>0</v>
      </c>
      <c r="F43" s="25">
        <f t="shared" si="9"/>
        <v>0</v>
      </c>
      <c r="G43" s="32">
        <v>40139.06</v>
      </c>
      <c r="H43" s="25">
        <f t="shared" si="10"/>
        <v>2.2773001874001979E-2</v>
      </c>
      <c r="I43" s="32">
        <v>43733.18</v>
      </c>
      <c r="J43" s="25">
        <v>2.1846647657986083E-2</v>
      </c>
      <c r="K43" s="32">
        <v>6381.65</v>
      </c>
      <c r="L43" s="25">
        <f t="shared" si="11"/>
        <v>4.2247075883139083E-3</v>
      </c>
      <c r="M43" s="32">
        <v>104261.97</v>
      </c>
      <c r="N43" s="25">
        <f t="shared" si="12"/>
        <v>5.5570798443442919E-2</v>
      </c>
      <c r="O43" s="32">
        <v>57251.97</v>
      </c>
      <c r="P43" s="25">
        <f t="shared" si="13"/>
        <v>2.6512022725779932E-2</v>
      </c>
      <c r="Q43" s="32">
        <v>3893.95</v>
      </c>
      <c r="R43" s="25">
        <f t="shared" si="14"/>
        <v>3.0597184461410303E-3</v>
      </c>
      <c r="S43" s="32">
        <v>6997.56</v>
      </c>
      <c r="T43" s="25">
        <f t="shared" si="15"/>
        <v>3.7391860922178491E-3</v>
      </c>
      <c r="U43" s="32">
        <v>30588.58</v>
      </c>
      <c r="V43" s="25">
        <f t="shared" si="16"/>
        <v>1.8093600437769614E-2</v>
      </c>
      <c r="W43" s="32"/>
      <c r="X43" s="25"/>
      <c r="Y43" s="32"/>
      <c r="Z43" s="25"/>
      <c r="AA43" s="32"/>
      <c r="AB43" s="25"/>
      <c r="AC43" s="32">
        <f t="shared" si="17"/>
        <v>293247.92000000004</v>
      </c>
      <c r="AD43" s="64">
        <f>SUM(AC43/AC76)*100</f>
        <v>1.9014186717718238E-2</v>
      </c>
      <c r="AE43" s="63"/>
      <c r="AF43" s="65"/>
      <c r="AG43" s="65"/>
      <c r="AH43" s="63"/>
    </row>
    <row r="44" spans="1:34" x14ac:dyDescent="0.25">
      <c r="A44" s="26" t="s">
        <v>56</v>
      </c>
      <c r="B44" s="27"/>
      <c r="C44" s="27"/>
      <c r="D44" s="28"/>
      <c r="E44" s="32">
        <v>25839.3</v>
      </c>
      <c r="F44" s="25">
        <f t="shared" si="9"/>
        <v>1.9418856928779402E-2</v>
      </c>
      <c r="G44" s="32">
        <v>0</v>
      </c>
      <c r="H44" s="25">
        <f t="shared" si="10"/>
        <v>0</v>
      </c>
      <c r="I44" s="32">
        <v>0</v>
      </c>
      <c r="J44" s="25">
        <v>0</v>
      </c>
      <c r="K44" s="32">
        <v>0</v>
      </c>
      <c r="L44" s="25">
        <f t="shared" si="11"/>
        <v>0</v>
      </c>
      <c r="M44" s="32">
        <v>0</v>
      </c>
      <c r="N44" s="25">
        <f t="shared" si="12"/>
        <v>0</v>
      </c>
      <c r="O44" s="32">
        <v>0</v>
      </c>
      <c r="P44" s="25">
        <f t="shared" si="13"/>
        <v>0</v>
      </c>
      <c r="Q44" s="32">
        <v>0</v>
      </c>
      <c r="R44" s="25">
        <f t="shared" si="14"/>
        <v>0</v>
      </c>
      <c r="S44" s="32">
        <v>0</v>
      </c>
      <c r="T44" s="25">
        <f t="shared" si="15"/>
        <v>0</v>
      </c>
      <c r="U44" s="32">
        <v>0</v>
      </c>
      <c r="V44" s="25">
        <f t="shared" si="16"/>
        <v>0</v>
      </c>
      <c r="W44" s="32"/>
      <c r="X44" s="25"/>
      <c r="Y44" s="32"/>
      <c r="Z44" s="25"/>
      <c r="AA44" s="32"/>
      <c r="AB44" s="25"/>
      <c r="AC44" s="32">
        <f t="shared" si="17"/>
        <v>25839.3</v>
      </c>
      <c r="AD44" s="64">
        <f>SUM(AC44/AC76)*100</f>
        <v>1.6754194705119708E-3</v>
      </c>
      <c r="AE44" s="63"/>
      <c r="AF44" s="65"/>
      <c r="AG44" s="65"/>
      <c r="AH44" s="63"/>
    </row>
    <row r="45" spans="1:34" x14ac:dyDescent="0.25">
      <c r="A45" s="26" t="s">
        <v>57</v>
      </c>
      <c r="B45" s="27"/>
      <c r="C45" s="27"/>
      <c r="D45" s="28"/>
      <c r="E45" s="32">
        <v>5360.71</v>
      </c>
      <c r="F45" s="25">
        <f t="shared" si="9"/>
        <v>4.02870281031905E-3</v>
      </c>
      <c r="G45" s="32">
        <v>29342.74</v>
      </c>
      <c r="H45" s="25">
        <f t="shared" si="10"/>
        <v>1.6647681161650347E-2</v>
      </c>
      <c r="I45" s="32">
        <v>26363.93</v>
      </c>
      <c r="J45" s="25">
        <v>1.3169943040725805E-2</v>
      </c>
      <c r="K45" s="32">
        <v>3801</v>
      </c>
      <c r="L45" s="25">
        <f t="shared" si="11"/>
        <v>2.5162949304930802E-3</v>
      </c>
      <c r="M45" s="32">
        <v>8282.27</v>
      </c>
      <c r="N45" s="25">
        <f t="shared" si="12"/>
        <v>4.4143838527525804E-3</v>
      </c>
      <c r="O45" s="32">
        <v>13843.49</v>
      </c>
      <c r="P45" s="25">
        <f t="shared" si="13"/>
        <v>6.4105902641272815E-3</v>
      </c>
      <c r="Q45" s="32">
        <v>11776.88</v>
      </c>
      <c r="R45" s="25">
        <f t="shared" si="14"/>
        <v>9.2538263136376624E-3</v>
      </c>
      <c r="S45" s="32">
        <v>61599.12</v>
      </c>
      <c r="T45" s="25">
        <f t="shared" si="15"/>
        <v>3.29158410641507E-2</v>
      </c>
      <c r="U45" s="32">
        <v>4405.68</v>
      </c>
      <c r="V45" s="25">
        <f t="shared" si="16"/>
        <v>2.6060253067214248E-3</v>
      </c>
      <c r="W45" s="32"/>
      <c r="X45" s="25"/>
      <c r="Y45" s="32"/>
      <c r="Z45" s="25"/>
      <c r="AA45" s="32"/>
      <c r="AB45" s="25"/>
      <c r="AC45" s="32">
        <f t="shared" si="17"/>
        <v>164775.82</v>
      </c>
      <c r="AD45" s="64">
        <f>SUM(AC45/AC76)*100</f>
        <v>1.0684059440370902E-2</v>
      </c>
      <c r="AE45" s="63"/>
      <c r="AF45" s="65"/>
      <c r="AG45" s="65"/>
      <c r="AH45" s="63"/>
    </row>
    <row r="46" spans="1:34" x14ac:dyDescent="0.25">
      <c r="A46" s="26" t="s">
        <v>58</v>
      </c>
      <c r="B46" s="27"/>
      <c r="C46" s="27"/>
      <c r="D46" s="28"/>
      <c r="E46" s="34">
        <v>47655.67</v>
      </c>
      <c r="F46" s="25">
        <f t="shared" si="9"/>
        <v>3.5814384970766416E-2</v>
      </c>
      <c r="G46" s="34">
        <v>15198.7</v>
      </c>
      <c r="H46" s="25">
        <f t="shared" si="10"/>
        <v>8.6230226513125605E-3</v>
      </c>
      <c r="I46" s="34">
        <v>9234.58</v>
      </c>
      <c r="J46" s="25">
        <v>4.6130790290000653E-3</v>
      </c>
      <c r="K46" s="34">
        <v>23908.74</v>
      </c>
      <c r="L46" s="25">
        <f t="shared" si="11"/>
        <v>1.5827793016700113E-2</v>
      </c>
      <c r="M46" s="34">
        <v>17846.240000000002</v>
      </c>
      <c r="N46" s="25">
        <f t="shared" si="12"/>
        <v>9.5119035829968387E-3</v>
      </c>
      <c r="O46" s="34">
        <v>42250.12</v>
      </c>
      <c r="P46" s="25">
        <f t="shared" si="13"/>
        <v>1.956502355476902E-2</v>
      </c>
      <c r="Q46" s="32">
        <v>32209.94</v>
      </c>
      <c r="R46" s="25">
        <f t="shared" si="14"/>
        <v>2.5309351061799924E-2</v>
      </c>
      <c r="S46" s="34">
        <v>14154.62</v>
      </c>
      <c r="T46" s="25">
        <f t="shared" si="15"/>
        <v>7.5636019190444409E-3</v>
      </c>
      <c r="U46" s="34">
        <v>15097.32</v>
      </c>
      <c r="V46" s="25">
        <f t="shared" si="16"/>
        <v>8.9302895316208837E-3</v>
      </c>
      <c r="W46" s="34"/>
      <c r="X46" s="25"/>
      <c r="Y46" s="34"/>
      <c r="Z46" s="25"/>
      <c r="AA46" s="34"/>
      <c r="AB46" s="25"/>
      <c r="AC46" s="34">
        <f t="shared" si="17"/>
        <v>217555.93000000002</v>
      </c>
      <c r="AD46" s="74">
        <f>SUM(AC46/AC77)*100</f>
        <v>9.3160701220535796E-2</v>
      </c>
      <c r="AE46" s="63"/>
      <c r="AF46" s="65"/>
      <c r="AG46" s="65"/>
      <c r="AH46" s="63"/>
    </row>
    <row r="47" spans="1:34" x14ac:dyDescent="0.25">
      <c r="A47" s="26"/>
      <c r="B47" s="36" t="s">
        <v>59</v>
      </c>
      <c r="C47" s="27"/>
      <c r="D47" s="28"/>
      <c r="E47" s="37">
        <v>538823.65</v>
      </c>
      <c r="F47" s="43">
        <f t="shared" si="9"/>
        <v>0.40493896387257811</v>
      </c>
      <c r="G47" s="43">
        <v>697031.34999999986</v>
      </c>
      <c r="H47" s="38">
        <f t="shared" si="10"/>
        <v>0.39546258033417142</v>
      </c>
      <c r="I47" s="40">
        <v>1240795.46</v>
      </c>
      <c r="J47" s="75">
        <v>0.61983192693165146</v>
      </c>
      <c r="K47" s="37">
        <f>83570.15+1</f>
        <v>83571.149999999994</v>
      </c>
      <c r="L47" s="75">
        <f t="shared" si="11"/>
        <v>5.5324825330301704E-2</v>
      </c>
      <c r="M47" s="37">
        <v>1082207.3899999999</v>
      </c>
      <c r="N47" s="75">
        <f t="shared" si="12"/>
        <v>0.5768079074632334</v>
      </c>
      <c r="O47" s="37">
        <v>898374.95</v>
      </c>
      <c r="P47" s="75">
        <f t="shared" si="13"/>
        <v>0.41601602688381573</v>
      </c>
      <c r="Q47" s="76">
        <v>377566.86000000004</v>
      </c>
      <c r="R47" s="75">
        <f t="shared" si="14"/>
        <v>0.29667774013368126</v>
      </c>
      <c r="S47" s="40">
        <v>1047158.05</v>
      </c>
      <c r="T47" s="75">
        <f t="shared" si="15"/>
        <v>0.55955487583014119</v>
      </c>
      <c r="U47" s="37">
        <v>621032.48</v>
      </c>
      <c r="V47" s="75">
        <f t="shared" si="16"/>
        <v>0.36734995714077445</v>
      </c>
      <c r="W47" s="37"/>
      <c r="X47" s="77"/>
      <c r="Y47" s="37"/>
      <c r="Z47" s="77"/>
      <c r="AA47" s="37"/>
      <c r="AB47" s="77"/>
      <c r="AC47" s="37">
        <f>+E47+G47+I47+K47+M47+O47+Q47+AA47+S47+U47+W47+Y47-1</f>
        <v>6586560.3399999999</v>
      </c>
      <c r="AD47" s="78">
        <f>SUM(AD39:AD45)</f>
        <v>0.41296573897873612</v>
      </c>
      <c r="AE47" s="63"/>
      <c r="AF47" s="65"/>
      <c r="AG47" s="65"/>
      <c r="AH47" s="63"/>
    </row>
    <row r="48" spans="1:34" x14ac:dyDescent="0.25">
      <c r="A48" s="26"/>
      <c r="B48" s="27"/>
      <c r="C48" s="36" t="s">
        <v>60</v>
      </c>
      <c r="D48" s="28"/>
      <c r="E48" s="37">
        <v>126010706.59</v>
      </c>
      <c r="F48" s="37">
        <f t="shared" si="9"/>
        <v>94.700084087634337</v>
      </c>
      <c r="G48" s="37">
        <v>153002329.80000001</v>
      </c>
      <c r="H48" s="38">
        <f t="shared" si="10"/>
        <v>86.806276561087117</v>
      </c>
      <c r="I48" s="40">
        <v>179340604.73000005</v>
      </c>
      <c r="J48" s="75">
        <v>89.588523000304647</v>
      </c>
      <c r="K48" s="37">
        <f>+K38+K47</f>
        <v>137252270.39000002</v>
      </c>
      <c r="L48" s="75">
        <f t="shared" si="11"/>
        <v>90.862192102347421</v>
      </c>
      <c r="M48" s="37">
        <v>152377461.12999997</v>
      </c>
      <c r="N48" s="75">
        <f t="shared" si="12"/>
        <v>81.215971458996847</v>
      </c>
      <c r="O48" s="37">
        <v>179828723.08999997</v>
      </c>
      <c r="P48" s="75">
        <f t="shared" si="13"/>
        <v>83.27439550656625</v>
      </c>
      <c r="Q48" s="76">
        <v>112041190.42</v>
      </c>
      <c r="R48" s="75">
        <f t="shared" si="14"/>
        <v>88.037724432946931</v>
      </c>
      <c r="S48" s="40">
        <v>87136500.769999996</v>
      </c>
      <c r="T48" s="75">
        <f t="shared" si="15"/>
        <v>46.56188611511925</v>
      </c>
      <c r="U48" s="37">
        <v>146448447.32999998</v>
      </c>
      <c r="V48" s="75">
        <f>SUM(U48/$U$76)*100</f>
        <v>86.626436752564786</v>
      </c>
      <c r="W48" s="37"/>
      <c r="X48" s="79"/>
      <c r="Y48" s="37"/>
      <c r="Z48" s="79"/>
      <c r="AA48" s="37"/>
      <c r="AB48" s="79"/>
      <c r="AC48" s="37">
        <f>AC38+AC47</f>
        <v>1283818303.2499998</v>
      </c>
      <c r="AD48" s="78">
        <f>SUM(AC48/AC76)*100</f>
        <v>83.24274194210723</v>
      </c>
      <c r="AE48" s="63"/>
      <c r="AF48" s="65"/>
      <c r="AG48" s="65"/>
      <c r="AH48" s="63"/>
    </row>
    <row r="49" spans="1:34" x14ac:dyDescent="0.25">
      <c r="A49" s="26" t="s">
        <v>61</v>
      </c>
      <c r="B49" s="27"/>
      <c r="C49" s="27"/>
      <c r="D49" s="28"/>
      <c r="E49" s="32">
        <v>0</v>
      </c>
      <c r="F49" s="25">
        <f t="shared" si="9"/>
        <v>0</v>
      </c>
      <c r="G49" s="32">
        <v>0</v>
      </c>
      <c r="H49" s="25">
        <f t="shared" si="10"/>
        <v>0</v>
      </c>
      <c r="I49" s="32">
        <v>1940</v>
      </c>
      <c r="J49" s="25">
        <v>9.6911535947061245E-4</v>
      </c>
      <c r="K49" s="32">
        <v>0</v>
      </c>
      <c r="L49" s="25">
        <f t="shared" si="11"/>
        <v>0</v>
      </c>
      <c r="M49" s="32">
        <v>-1940</v>
      </c>
      <c r="N49" s="25">
        <f t="shared" si="12"/>
        <v>-1.0340045270608186E-3</v>
      </c>
      <c r="O49" s="32">
        <v>0</v>
      </c>
      <c r="P49" s="25">
        <f t="shared" si="13"/>
        <v>0</v>
      </c>
      <c r="Q49" s="32">
        <v>0</v>
      </c>
      <c r="R49" s="25">
        <f t="shared" si="14"/>
        <v>0</v>
      </c>
      <c r="S49" s="32">
        <v>0</v>
      </c>
      <c r="T49" s="25">
        <f t="shared" si="15"/>
        <v>0</v>
      </c>
      <c r="U49" s="32">
        <v>0</v>
      </c>
      <c r="V49" s="25">
        <f t="shared" si="16"/>
        <v>0</v>
      </c>
      <c r="W49" s="32"/>
      <c r="X49" s="25"/>
      <c r="Y49" s="80"/>
      <c r="Z49" s="25"/>
      <c r="AA49" s="32"/>
      <c r="AB49" s="25"/>
      <c r="AC49" s="81">
        <f>+E49+G49+I49+K49+M49+O49+Q49+AA49+S49+U49+W49+Y49</f>
        <v>0</v>
      </c>
      <c r="AD49" s="82">
        <f>SUM(AC49/AC76)*100</f>
        <v>0</v>
      </c>
      <c r="AE49" s="63"/>
      <c r="AF49" s="65"/>
      <c r="AG49" s="65"/>
      <c r="AH49" s="63"/>
    </row>
    <row r="50" spans="1:34" x14ac:dyDescent="0.25">
      <c r="A50" s="26" t="s">
        <v>62</v>
      </c>
      <c r="B50" s="27"/>
      <c r="C50" s="27"/>
      <c r="D50" s="28"/>
      <c r="E50" s="32">
        <v>24563.4</v>
      </c>
      <c r="F50" s="25">
        <f t="shared" si="9"/>
        <v>1.845998731716339E-2</v>
      </c>
      <c r="G50" s="32">
        <v>2908.95</v>
      </c>
      <c r="H50" s="25">
        <f t="shared" si="10"/>
        <v>1.650400477773472E-3</v>
      </c>
      <c r="I50" s="32">
        <v>0</v>
      </c>
      <c r="J50" s="25">
        <v>0</v>
      </c>
      <c r="K50" s="32">
        <v>0</v>
      </c>
      <c r="L50" s="25">
        <f t="shared" si="11"/>
        <v>0</v>
      </c>
      <c r="M50" s="32">
        <v>0</v>
      </c>
      <c r="N50" s="25">
        <f t="shared" si="12"/>
        <v>0</v>
      </c>
      <c r="O50" s="32">
        <v>0</v>
      </c>
      <c r="P50" s="25">
        <f t="shared" si="13"/>
        <v>0</v>
      </c>
      <c r="Q50" s="32">
        <v>0</v>
      </c>
      <c r="R50" s="25">
        <f t="shared" si="14"/>
        <v>0</v>
      </c>
      <c r="S50" s="32">
        <v>0</v>
      </c>
      <c r="T50" s="25">
        <f t="shared" si="15"/>
        <v>0</v>
      </c>
      <c r="U50" s="32">
        <v>900</v>
      </c>
      <c r="V50" s="25">
        <f t="shared" si="16"/>
        <v>5.3236339816992661E-4</v>
      </c>
      <c r="W50" s="32"/>
      <c r="X50" s="25"/>
      <c r="Y50" s="32"/>
      <c r="Z50" s="25"/>
      <c r="AA50" s="32"/>
      <c r="AB50" s="25"/>
      <c r="AC50" s="32">
        <f t="shared" si="17"/>
        <v>28372.350000000002</v>
      </c>
      <c r="AD50" s="25">
        <f>SUM(AC51/AC76)*100</f>
        <v>0</v>
      </c>
      <c r="AE50" s="31"/>
    </row>
    <row r="51" spans="1:34" x14ac:dyDescent="0.25">
      <c r="A51" s="26" t="s">
        <v>63</v>
      </c>
      <c r="B51" s="27"/>
      <c r="C51" s="27"/>
      <c r="D51" s="28"/>
      <c r="E51" s="32">
        <v>0</v>
      </c>
      <c r="F51" s="25">
        <f t="shared" si="9"/>
        <v>0</v>
      </c>
      <c r="G51" s="32">
        <v>0</v>
      </c>
      <c r="H51" s="25">
        <f t="shared" si="10"/>
        <v>0</v>
      </c>
      <c r="I51" s="32">
        <v>0</v>
      </c>
      <c r="J51" s="25">
        <v>0</v>
      </c>
      <c r="K51" s="32">
        <v>0</v>
      </c>
      <c r="L51" s="25">
        <f t="shared" si="11"/>
        <v>0</v>
      </c>
      <c r="M51" s="32">
        <v>0</v>
      </c>
      <c r="N51" s="25">
        <f t="shared" si="12"/>
        <v>0</v>
      </c>
      <c r="O51" s="32">
        <v>0</v>
      </c>
      <c r="P51" s="25">
        <f t="shared" si="13"/>
        <v>0</v>
      </c>
      <c r="Q51" s="32">
        <v>0</v>
      </c>
      <c r="R51" s="25">
        <f t="shared" si="14"/>
        <v>0</v>
      </c>
      <c r="S51" s="32">
        <v>0</v>
      </c>
      <c r="T51" s="25">
        <f t="shared" si="15"/>
        <v>0</v>
      </c>
      <c r="U51" s="32">
        <v>0</v>
      </c>
      <c r="V51" s="25">
        <f t="shared" si="16"/>
        <v>0</v>
      </c>
      <c r="W51" s="32"/>
      <c r="X51" s="25"/>
      <c r="Y51" s="32"/>
      <c r="Z51" s="25"/>
      <c r="AA51" s="32"/>
      <c r="AB51" s="25"/>
      <c r="AC51" s="32">
        <f t="shared" si="17"/>
        <v>0</v>
      </c>
      <c r="AD51" s="25">
        <f>SUM(AC52/AC77)*100</f>
        <v>4.9553387385705676</v>
      </c>
      <c r="AE51" s="31"/>
    </row>
    <row r="52" spans="1:34" x14ac:dyDescent="0.25">
      <c r="A52" s="26" t="s">
        <v>64</v>
      </c>
      <c r="B52" s="27"/>
      <c r="C52" s="27"/>
      <c r="D52" s="28"/>
      <c r="E52" s="32">
        <v>0</v>
      </c>
      <c r="F52" s="25">
        <f t="shared" si="9"/>
        <v>0</v>
      </c>
      <c r="G52" s="32">
        <v>922296.45</v>
      </c>
      <c r="H52" s="25">
        <f t="shared" si="10"/>
        <v>0.52326733073059939</v>
      </c>
      <c r="I52" s="32">
        <v>1742938.4300000002</v>
      </c>
      <c r="J52" s="25">
        <v>0.87067443460030669</v>
      </c>
      <c r="K52" s="32">
        <v>524361</v>
      </c>
      <c r="L52" s="25">
        <f t="shared" si="11"/>
        <v>0.34713152487458093</v>
      </c>
      <c r="M52" s="32">
        <v>690484.57</v>
      </c>
      <c r="N52" s="25">
        <f t="shared" si="12"/>
        <v>0.36802276868332096</v>
      </c>
      <c r="O52" s="32">
        <v>2064371.72</v>
      </c>
      <c r="P52" s="25">
        <f t="shared" si="13"/>
        <v>0.95596133993463284</v>
      </c>
      <c r="Q52" s="32">
        <v>4740462.67</v>
      </c>
      <c r="R52" s="25">
        <f t="shared" si="14"/>
        <v>3.7248760447982026</v>
      </c>
      <c r="S52" s="32">
        <v>669025.12</v>
      </c>
      <c r="T52" s="25">
        <f t="shared" si="15"/>
        <v>0.3574973882393831</v>
      </c>
      <c r="U52" s="32">
        <v>218142.62</v>
      </c>
      <c r="V52" s="25">
        <f t="shared" si="16"/>
        <v>0.12903460718765666</v>
      </c>
      <c r="W52" s="32"/>
      <c r="X52" s="25"/>
      <c r="Y52" s="32"/>
      <c r="Z52" s="25"/>
      <c r="AA52" s="32"/>
      <c r="AB52" s="25"/>
      <c r="AC52" s="32">
        <f t="shared" si="17"/>
        <v>11572082.579999998</v>
      </c>
      <c r="AD52" s="25">
        <f>SUM(AC52/AC76)*100</f>
        <v>0.75033350241316132</v>
      </c>
      <c r="AE52" s="31"/>
    </row>
    <row r="53" spans="1:34" x14ac:dyDescent="0.25">
      <c r="A53" s="26" t="s">
        <v>65</v>
      </c>
      <c r="B53" s="27"/>
      <c r="C53" s="27"/>
      <c r="D53" s="28"/>
      <c r="E53" s="32">
        <v>53292.49</v>
      </c>
      <c r="F53" s="25">
        <f t="shared" si="9"/>
        <v>4.0050591103025508E-2</v>
      </c>
      <c r="G53" s="32">
        <v>8732.5300000000007</v>
      </c>
      <c r="H53" s="25">
        <f t="shared" si="10"/>
        <v>4.9544239963461656E-3</v>
      </c>
      <c r="I53" s="32">
        <v>6114</v>
      </c>
      <c r="J53" s="25">
        <v>3.0542120143316107E-3</v>
      </c>
      <c r="K53" s="32">
        <v>0</v>
      </c>
      <c r="L53" s="25">
        <f t="shared" si="11"/>
        <v>0</v>
      </c>
      <c r="M53" s="32">
        <v>164887.20000000001</v>
      </c>
      <c r="N53" s="25">
        <f t="shared" si="12"/>
        <v>8.7883562502259094E-2</v>
      </c>
      <c r="O53" s="32">
        <v>16312.94</v>
      </c>
      <c r="P53" s="25">
        <f t="shared" si="13"/>
        <v>7.5541337006269733E-3</v>
      </c>
      <c r="Q53" s="32">
        <v>0</v>
      </c>
      <c r="R53" s="25">
        <f t="shared" si="14"/>
        <v>0</v>
      </c>
      <c r="S53" s="32">
        <v>959.01</v>
      </c>
      <c r="T53" s="25">
        <f t="shared" si="15"/>
        <v>5.1245246261523154E-4</v>
      </c>
      <c r="U53" s="32">
        <v>4952.54</v>
      </c>
      <c r="V53" s="25">
        <f t="shared" si="16"/>
        <v>2.9295011377472092E-3</v>
      </c>
      <c r="W53" s="32"/>
      <c r="X53" s="25"/>
      <c r="Y53" s="32"/>
      <c r="Z53" s="25"/>
      <c r="AA53" s="32"/>
      <c r="AB53" s="25"/>
      <c r="AC53" s="32">
        <f t="shared" si="17"/>
        <v>255250.71000000002</v>
      </c>
      <c r="AD53" s="25">
        <f>SUM(AC53/AC76)*100</f>
        <v>1.6550448711691288E-2</v>
      </c>
      <c r="AE53" s="31"/>
    </row>
    <row r="54" spans="1:34" x14ac:dyDescent="0.25">
      <c r="A54" s="26" t="s">
        <v>66</v>
      </c>
      <c r="B54" s="27"/>
      <c r="C54" s="27"/>
      <c r="D54" s="28"/>
      <c r="E54" s="32">
        <v>321288.81</v>
      </c>
      <c r="F54" s="25">
        <f t="shared" si="9"/>
        <v>0.24145628690435844</v>
      </c>
      <c r="G54" s="32">
        <v>327442.02</v>
      </c>
      <c r="H54" s="25">
        <f t="shared" si="10"/>
        <v>0.18577509625504421</v>
      </c>
      <c r="I54" s="32">
        <v>141756</v>
      </c>
      <c r="J54" s="25">
        <v>7.081335922531759E-2</v>
      </c>
      <c r="K54" s="32">
        <v>601777.48</v>
      </c>
      <c r="L54" s="25">
        <f t="shared" si="11"/>
        <v>0.39838190534304158</v>
      </c>
      <c r="M54" s="32">
        <v>-305766.92</v>
      </c>
      <c r="N54" s="25">
        <f t="shared" si="12"/>
        <v>-0.16297132964198099</v>
      </c>
      <c r="O54" s="32">
        <v>1311639.32</v>
      </c>
      <c r="P54" s="25">
        <f t="shared" si="13"/>
        <v>0.60738890661520528</v>
      </c>
      <c r="Q54" s="32">
        <v>85201.15</v>
      </c>
      <c r="R54" s="25">
        <f t="shared" si="14"/>
        <v>6.6947837103051869E-2</v>
      </c>
      <c r="S54" s="32">
        <v>1234940.1499999999</v>
      </c>
      <c r="T54" s="25">
        <f t="shared" si="15"/>
        <v>0.65989731186319567</v>
      </c>
      <c r="U54" s="83">
        <v>966238.81</v>
      </c>
      <c r="V54" s="25">
        <f t="shared" si="16"/>
        <v>0.57154464037251795</v>
      </c>
      <c r="W54" s="83"/>
      <c r="X54" s="25"/>
      <c r="Y54" s="83"/>
      <c r="Z54" s="25"/>
      <c r="AA54" s="84"/>
      <c r="AB54" s="25"/>
      <c r="AC54" s="84">
        <f t="shared" si="17"/>
        <v>4684516.82</v>
      </c>
      <c r="AD54" s="25">
        <f>SUM(AC54/AC76)*100</f>
        <v>0.30374393618127515</v>
      </c>
      <c r="AE54" s="31"/>
    </row>
    <row r="55" spans="1:34" x14ac:dyDescent="0.25">
      <c r="A55" s="26" t="s">
        <v>67</v>
      </c>
      <c r="B55" s="27"/>
      <c r="C55" s="27"/>
      <c r="D55" s="28"/>
      <c r="E55" s="32">
        <v>42162.2</v>
      </c>
      <c r="F55" s="25">
        <f t="shared" si="9"/>
        <v>3.1685909819638411E-2</v>
      </c>
      <c r="G55" s="32">
        <v>1609386.25</v>
      </c>
      <c r="H55" s="25">
        <f t="shared" si="10"/>
        <v>0.91308954637310935</v>
      </c>
      <c r="I55" s="32">
        <v>468210</v>
      </c>
      <c r="J55" s="25">
        <v>0.23389149611223475</v>
      </c>
      <c r="K55" s="32">
        <v>432150.75</v>
      </c>
      <c r="L55" s="25">
        <f t="shared" si="11"/>
        <v>0.28608754049823271</v>
      </c>
      <c r="M55" s="32">
        <v>5680084.5999999996</v>
      </c>
      <c r="N55" s="25">
        <f t="shared" si="12"/>
        <v>3.0274397889115661</v>
      </c>
      <c r="O55" s="32">
        <v>1908634.3</v>
      </c>
      <c r="P55" s="25">
        <f t="shared" si="13"/>
        <v>0.88384305268103569</v>
      </c>
      <c r="Q55" s="32">
        <v>317521.48</v>
      </c>
      <c r="R55" s="25">
        <f t="shared" si="14"/>
        <v>0.2494963544477973</v>
      </c>
      <c r="S55" s="32">
        <v>1607239.75</v>
      </c>
      <c r="T55" s="25">
        <f t="shared" si="15"/>
        <v>0.85883772630169553</v>
      </c>
      <c r="U55" s="83">
        <v>306432.02</v>
      </c>
      <c r="V55" s="25">
        <f t="shared" si="16"/>
        <v>0.18125910163919437</v>
      </c>
      <c r="W55" s="83"/>
      <c r="X55" s="25"/>
      <c r="Y55" s="83"/>
      <c r="Z55" s="25"/>
      <c r="AA55" s="84"/>
      <c r="AB55" s="25"/>
      <c r="AC55" s="84">
        <f>+E55+G55+I55+K55+M55+O55+Q55+AA55+S55+U55+W55+Y55</f>
        <v>12371821.35</v>
      </c>
      <c r="AD55" s="25">
        <f>SUM(AC55/AC76)*100</f>
        <v>0.80218854131055006</v>
      </c>
      <c r="AE55" s="31"/>
      <c r="AH55" s="63"/>
    </row>
    <row r="56" spans="1:34" x14ac:dyDescent="0.25">
      <c r="A56" s="26" t="s">
        <v>68</v>
      </c>
      <c r="B56" s="27"/>
      <c r="C56" s="27"/>
      <c r="D56" s="28"/>
      <c r="E56" s="32">
        <v>0</v>
      </c>
      <c r="F56" s="25">
        <f t="shared" si="9"/>
        <v>0</v>
      </c>
      <c r="G56" s="32">
        <v>0</v>
      </c>
      <c r="H56" s="25">
        <f t="shared" si="10"/>
        <v>0</v>
      </c>
      <c r="I56" s="32">
        <v>0</v>
      </c>
      <c r="J56" s="25">
        <v>0</v>
      </c>
      <c r="K56" s="32">
        <v>705295</v>
      </c>
      <c r="L56" s="25">
        <f t="shared" si="11"/>
        <v>0.46691140042149881</v>
      </c>
      <c r="M56" s="32">
        <v>0</v>
      </c>
      <c r="N56" s="25">
        <f t="shared" si="12"/>
        <v>0</v>
      </c>
      <c r="O56" s="32">
        <v>910600</v>
      </c>
      <c r="P56" s="25">
        <f t="shared" si="13"/>
        <v>0.42167715615890955</v>
      </c>
      <c r="Q56" s="32">
        <v>0</v>
      </c>
      <c r="R56" s="25">
        <f t="shared" si="14"/>
        <v>0</v>
      </c>
      <c r="S56" s="32">
        <v>0</v>
      </c>
      <c r="T56" s="25">
        <f t="shared" si="15"/>
        <v>0</v>
      </c>
      <c r="U56" s="32">
        <v>155994</v>
      </c>
      <c r="V56" s="25">
        <f t="shared" si="16"/>
        <v>9.227277326013282E-2</v>
      </c>
      <c r="W56" s="32"/>
      <c r="X56" s="25"/>
      <c r="Y56" s="32"/>
      <c r="Z56" s="25"/>
      <c r="AA56" s="32"/>
      <c r="AB56" s="25"/>
      <c r="AC56" s="32">
        <f t="shared" si="17"/>
        <v>1771889</v>
      </c>
      <c r="AD56" s="25">
        <f>SUM(AC56/AC76)*100</f>
        <v>0.11488923191363487</v>
      </c>
      <c r="AE56" s="31"/>
    </row>
    <row r="57" spans="1:34" x14ac:dyDescent="0.25">
      <c r="A57" s="26" t="s">
        <v>69</v>
      </c>
      <c r="B57" s="27"/>
      <c r="C57" s="27"/>
      <c r="D57" s="28"/>
      <c r="E57" s="32">
        <v>-98302.07</v>
      </c>
      <c r="F57" s="25">
        <f t="shared" si="9"/>
        <v>-7.387637564225262E-2</v>
      </c>
      <c r="G57" s="32">
        <v>5447280.4500000002</v>
      </c>
      <c r="H57" s="25">
        <f t="shared" si="10"/>
        <v>3.0905289734254953</v>
      </c>
      <c r="I57" s="32">
        <v>708069</v>
      </c>
      <c r="J57" s="25">
        <v>0.35371162034278197</v>
      </c>
      <c r="K57" s="32">
        <v>663307.72</v>
      </c>
      <c r="L57" s="25">
        <f t="shared" si="11"/>
        <v>0.4391154572988486</v>
      </c>
      <c r="M57" s="32">
        <v>-91352.550000000047</v>
      </c>
      <c r="N57" s="25">
        <f t="shared" si="12"/>
        <v>-4.8690180545644238E-2</v>
      </c>
      <c r="O57" s="32">
        <v>611634.6</v>
      </c>
      <c r="P57" s="25">
        <f t="shared" si="13"/>
        <v>0.28323340515746998</v>
      </c>
      <c r="Q57" s="32">
        <v>870537.42</v>
      </c>
      <c r="R57" s="25">
        <f t="shared" si="14"/>
        <v>0.68403533739005928</v>
      </c>
      <c r="S57" s="32">
        <v>1146191.4699999997</v>
      </c>
      <c r="T57" s="25">
        <f t="shared" si="15"/>
        <v>0.6124739485824674</v>
      </c>
      <c r="U57" s="32">
        <v>978652</v>
      </c>
      <c r="V57" s="25">
        <f t="shared" si="16"/>
        <v>0.57888722705088336</v>
      </c>
      <c r="W57" s="32"/>
      <c r="X57" s="25"/>
      <c r="Y57" s="32"/>
      <c r="Z57" s="25"/>
      <c r="AA57" s="32"/>
      <c r="AB57" s="25"/>
      <c r="AC57" s="32">
        <f t="shared" si="17"/>
        <v>10236018.039999999</v>
      </c>
      <c r="AD57" s="25">
        <f>SUM(AC57/AC76)*100</f>
        <v>0.6637031159794492</v>
      </c>
      <c r="AE57" s="31"/>
      <c r="AH57" s="63"/>
    </row>
    <row r="58" spans="1:34" x14ac:dyDescent="0.25">
      <c r="A58" s="26" t="s">
        <v>70</v>
      </c>
      <c r="B58" s="27"/>
      <c r="C58" s="27"/>
      <c r="D58" s="28"/>
      <c r="E58" s="32">
        <v>161992</v>
      </c>
      <c r="F58" s="25">
        <f t="shared" si="9"/>
        <v>0.12174089358484297</v>
      </c>
      <c r="G58" s="32">
        <v>5070</v>
      </c>
      <c r="H58" s="25">
        <f t="shared" si="10"/>
        <v>2.8764779120684452E-3</v>
      </c>
      <c r="I58" s="32">
        <v>287084</v>
      </c>
      <c r="J58" s="25">
        <v>0.14341108961766047</v>
      </c>
      <c r="K58" s="32">
        <v>12156</v>
      </c>
      <c r="L58" s="25">
        <f t="shared" si="11"/>
        <v>8.0473773151996542E-3</v>
      </c>
      <c r="M58" s="32">
        <v>-281566</v>
      </c>
      <c r="N58" s="25">
        <f t="shared" si="12"/>
        <v>-0.15007243230227135</v>
      </c>
      <c r="O58" s="32">
        <v>-62224</v>
      </c>
      <c r="P58" s="25">
        <f t="shared" si="13"/>
        <v>-2.8814451312137043E-2</v>
      </c>
      <c r="Q58" s="32">
        <v>330578</v>
      </c>
      <c r="R58" s="25">
        <f t="shared" si="14"/>
        <v>0.25975567341347722</v>
      </c>
      <c r="S58" s="32">
        <v>156218</v>
      </c>
      <c r="T58" s="25">
        <f t="shared" si="15"/>
        <v>8.3475979191902305E-2</v>
      </c>
      <c r="U58" s="32">
        <v>80000</v>
      </c>
      <c r="V58" s="25">
        <f t="shared" si="16"/>
        <v>4.7321190948437925E-2</v>
      </c>
      <c r="W58" s="32"/>
      <c r="X58" s="25"/>
      <c r="Y58" s="32"/>
      <c r="Z58" s="25"/>
      <c r="AA58" s="32"/>
      <c r="AB58" s="25"/>
      <c r="AC58" s="32">
        <f>+E58+G58+I58+K58+M58+O58+Q58+AA58+S58+U58+W58+Y58</f>
        <v>689308</v>
      </c>
      <c r="AD58" s="25">
        <f>SUM(AC58/AC77)*100</f>
        <v>0.29517198927616034</v>
      </c>
      <c r="AE58" s="31"/>
    </row>
    <row r="59" spans="1:34" ht="15.75" thickBot="1" x14ac:dyDescent="0.3">
      <c r="A59" s="26"/>
      <c r="B59" s="36" t="s">
        <v>71</v>
      </c>
      <c r="C59" s="27"/>
      <c r="D59" s="85"/>
      <c r="E59" s="86">
        <v>504996.83</v>
      </c>
      <c r="F59" s="87">
        <f t="shared" si="9"/>
        <v>0.37951729308677612</v>
      </c>
      <c r="G59" s="86">
        <v>15123137.65</v>
      </c>
      <c r="H59" s="87">
        <f t="shared" si="10"/>
        <v>8.5801521521490525</v>
      </c>
      <c r="I59" s="86">
        <v>3356111.43</v>
      </c>
      <c r="J59" s="87">
        <v>1.6765253272721037</v>
      </c>
      <c r="K59" s="86">
        <f>SUM(K49:K58)</f>
        <v>2939047.95</v>
      </c>
      <c r="L59" s="87">
        <f t="shared" si="11"/>
        <v>1.9456752057514026</v>
      </c>
      <c r="M59" s="86">
        <v>5854830.8999999994</v>
      </c>
      <c r="N59" s="87">
        <f t="shared" si="12"/>
        <v>3.1205781730801889</v>
      </c>
      <c r="O59" s="86">
        <v>6760969</v>
      </c>
      <c r="P59" s="87">
        <f t="shared" si="13"/>
        <v>3.130843598504883</v>
      </c>
      <c r="Q59" s="88">
        <v>7254900.7200000007</v>
      </c>
      <c r="R59" s="87">
        <f t="shared" si="14"/>
        <v>5.7006262427370267</v>
      </c>
      <c r="S59" s="89">
        <v>4814573.5</v>
      </c>
      <c r="T59" s="87">
        <f t="shared" si="15"/>
        <v>2.5726948066412594</v>
      </c>
      <c r="U59" s="86">
        <v>2711311.99</v>
      </c>
      <c r="V59" s="87">
        <f t="shared" si="16"/>
        <v>1.6037814049947401</v>
      </c>
      <c r="W59" s="86"/>
      <c r="X59" s="90"/>
      <c r="Y59" s="86"/>
      <c r="Z59" s="90"/>
      <c r="AA59" s="86"/>
      <c r="AB59" s="90"/>
      <c r="AC59" s="86">
        <f>SUM(AC49:AC58)-1</f>
        <v>41609257.849999994</v>
      </c>
      <c r="AD59" s="90">
        <f>SUM(AD49:AD58)</f>
        <v>7.9019195043564903</v>
      </c>
      <c r="AE59" s="31"/>
    </row>
    <row r="60" spans="1:34" ht="15.75" thickBot="1" x14ac:dyDescent="0.3">
      <c r="A60" s="26"/>
      <c r="B60" s="27"/>
      <c r="C60" s="36" t="s">
        <v>72</v>
      </c>
      <c r="D60" s="85"/>
      <c r="E60" s="91">
        <v>126515703.58</v>
      </c>
      <c r="F60" s="92">
        <f t="shared" si="9"/>
        <v>95.079601500964969</v>
      </c>
      <c r="G60" s="91">
        <v>168125468.45000002</v>
      </c>
      <c r="H60" s="92">
        <f t="shared" si="10"/>
        <v>95.386429280588814</v>
      </c>
      <c r="I60" s="91">
        <v>182696717.16000006</v>
      </c>
      <c r="J60" s="92">
        <v>91.265048827120751</v>
      </c>
      <c r="K60" s="91">
        <f>+K48+K59</f>
        <v>140191318.34</v>
      </c>
      <c r="L60" s="92">
        <f t="shared" si="11"/>
        <v>92.807867308098807</v>
      </c>
      <c r="M60" s="91">
        <v>158232293.02999997</v>
      </c>
      <c r="N60" s="92">
        <f t="shared" si="12"/>
        <v>84.33655016506907</v>
      </c>
      <c r="O60" s="91">
        <v>186589693</v>
      </c>
      <c r="P60" s="92">
        <f t="shared" si="13"/>
        <v>86.405239526470453</v>
      </c>
      <c r="Q60" s="93">
        <v>119296092.14</v>
      </c>
      <c r="R60" s="92">
        <f t="shared" si="14"/>
        <v>93.738351461446086</v>
      </c>
      <c r="S60" s="94">
        <v>91951075.269999996</v>
      </c>
      <c r="T60" s="92">
        <f t="shared" si="15"/>
        <v>49.134581456116209</v>
      </c>
      <c r="U60" s="91">
        <v>157159760.31999999</v>
      </c>
      <c r="V60" s="92">
        <f t="shared" si="16"/>
        <v>92.962337843918206</v>
      </c>
      <c r="W60" s="91"/>
      <c r="X60" s="95"/>
      <c r="Y60" s="91"/>
      <c r="Z60" s="95"/>
      <c r="AA60" s="91"/>
      <c r="AB60" s="95"/>
      <c r="AC60" s="91">
        <f>AC48+AC59</f>
        <v>1325427561.0999997</v>
      </c>
      <c r="AD60" s="96">
        <f>SUM(AD48+AD59)</f>
        <v>91.144661446463715</v>
      </c>
      <c r="AE60" s="31"/>
    </row>
    <row r="61" spans="1:34" x14ac:dyDescent="0.25">
      <c r="A61" s="26"/>
      <c r="B61" s="27"/>
      <c r="C61" s="36"/>
      <c r="D61" s="36"/>
      <c r="E61" s="97"/>
      <c r="F61" s="25"/>
      <c r="G61" s="97"/>
      <c r="H61" s="25"/>
      <c r="I61" s="97"/>
      <c r="J61" s="25"/>
      <c r="K61" s="97"/>
      <c r="L61" s="25"/>
      <c r="M61" s="97"/>
      <c r="N61" s="25"/>
      <c r="O61" s="97"/>
      <c r="P61" s="25"/>
      <c r="Q61" s="98"/>
      <c r="R61" s="25"/>
      <c r="S61" s="99"/>
      <c r="T61" s="25"/>
      <c r="U61" s="97"/>
      <c r="V61" s="25"/>
      <c r="W61" s="97"/>
      <c r="X61" s="100"/>
      <c r="Y61" s="97"/>
      <c r="Z61" s="100"/>
      <c r="AA61" s="97"/>
      <c r="AB61" s="100"/>
      <c r="AC61" s="97"/>
      <c r="AD61" s="101"/>
      <c r="AE61" s="31"/>
    </row>
    <row r="62" spans="1:34" x14ac:dyDescent="0.25">
      <c r="A62" s="102"/>
      <c r="B62" s="36"/>
      <c r="C62" s="103" t="s">
        <v>73</v>
      </c>
      <c r="D62" s="36"/>
      <c r="E62" s="97"/>
      <c r="F62" s="25"/>
      <c r="G62" s="97"/>
      <c r="H62" s="25"/>
      <c r="I62" s="97"/>
      <c r="J62" s="25"/>
      <c r="K62" s="97"/>
      <c r="L62" s="25"/>
      <c r="M62" s="97"/>
      <c r="N62" s="25"/>
      <c r="O62" s="97"/>
      <c r="P62" s="25"/>
      <c r="Q62" s="29"/>
      <c r="R62" s="25"/>
      <c r="S62" s="97"/>
      <c r="T62" s="25"/>
      <c r="U62" s="97"/>
      <c r="V62" s="25"/>
      <c r="W62" s="97"/>
      <c r="X62" s="100"/>
      <c r="Y62" s="97"/>
      <c r="Z62" s="100"/>
      <c r="AA62" s="97"/>
      <c r="AB62" s="100"/>
      <c r="AC62" s="98"/>
      <c r="AD62" s="101"/>
      <c r="AE62" s="31"/>
    </row>
    <row r="63" spans="1:34" x14ac:dyDescent="0.25">
      <c r="A63" s="104" t="s">
        <v>45</v>
      </c>
      <c r="B63" s="105"/>
      <c r="C63" s="27"/>
      <c r="D63" s="105"/>
      <c r="E63" s="106">
        <v>98129</v>
      </c>
      <c r="F63" s="25">
        <f t="shared" ref="F63:F76" si="18">SUM(E63/$E$76)*100</f>
        <v>7.3746309364580084E-2</v>
      </c>
      <c r="G63" s="106">
        <v>144579</v>
      </c>
      <c r="H63" s="25">
        <f t="shared" ref="H63:H76" si="19">SUM(G63/$G$76)*100</f>
        <v>8.2027278116162464E-2</v>
      </c>
      <c r="I63" s="106">
        <v>142120</v>
      </c>
      <c r="J63" s="25">
        <v>7.0995193241218266E-2</v>
      </c>
      <c r="K63" s="106">
        <v>158030</v>
      </c>
      <c r="L63" s="25">
        <f t="shared" si="11"/>
        <v>0.10461722911492277</v>
      </c>
      <c r="M63" s="106">
        <v>221680</v>
      </c>
      <c r="N63" s="25">
        <f t="shared" si="12"/>
        <v>0.11815367193754756</v>
      </c>
      <c r="O63" s="106">
        <v>176183.22</v>
      </c>
      <c r="P63" s="25">
        <f t="shared" si="13"/>
        <v>8.1586249914912715E-2</v>
      </c>
      <c r="Q63" s="32">
        <v>1125091.72</v>
      </c>
      <c r="R63" s="25">
        <f t="shared" si="14"/>
        <v>0.88405446636051799</v>
      </c>
      <c r="S63" s="106">
        <v>69095061.849999994</v>
      </c>
      <c r="T63" s="25">
        <f t="shared" si="15"/>
        <v>36.921340340125994</v>
      </c>
      <c r="U63" s="106">
        <v>331061.34000000003</v>
      </c>
      <c r="V63" s="25">
        <f t="shared" si="16"/>
        <v>0.19582771107232161</v>
      </c>
      <c r="W63" s="106"/>
      <c r="X63" s="25"/>
      <c r="Y63" s="106"/>
      <c r="Z63" s="25"/>
      <c r="AA63" s="106"/>
      <c r="AB63" s="25"/>
      <c r="AC63" s="106">
        <f t="shared" ref="AC63:AC73" si="20">+E63+G63+I63+K63+M63+O63+Q63+AA63+S63+U63+W63+Y63</f>
        <v>71491936.129999995</v>
      </c>
      <c r="AD63" s="25">
        <f>SUM(AC63/AC76)*100</f>
        <v>4.635535087126982</v>
      </c>
      <c r="AE63" s="31"/>
    </row>
    <row r="64" spans="1:34" x14ac:dyDescent="0.25">
      <c r="A64" s="26" t="s">
        <v>46</v>
      </c>
      <c r="B64" s="105"/>
      <c r="C64" s="107"/>
      <c r="D64" s="105"/>
      <c r="E64" s="106">
        <v>644243.56000000006</v>
      </c>
      <c r="F64" s="25">
        <f t="shared" si="18"/>
        <v>0.48416456788409551</v>
      </c>
      <c r="G64" s="106">
        <v>764911.09</v>
      </c>
      <c r="H64" s="25">
        <f t="shared" si="19"/>
        <v>0.43397433039076888</v>
      </c>
      <c r="I64" s="106">
        <v>877459.24</v>
      </c>
      <c r="J64" s="25">
        <v>0.43832949834711876</v>
      </c>
      <c r="K64" s="106">
        <v>2295901.31</v>
      </c>
      <c r="L64" s="25">
        <f t="shared" si="11"/>
        <v>1.5199065580808793</v>
      </c>
      <c r="M64" s="106">
        <v>2133403.09</v>
      </c>
      <c r="N64" s="25">
        <f t="shared" si="12"/>
        <v>1.1370868314977003</v>
      </c>
      <c r="O64" s="106">
        <v>3900378.97</v>
      </c>
      <c r="P64" s="25">
        <f t="shared" si="13"/>
        <v>1.8061725368016879</v>
      </c>
      <c r="Q64" s="32">
        <v>504993.74</v>
      </c>
      <c r="R64" s="25">
        <f t="shared" si="14"/>
        <v>0.39680495678263655</v>
      </c>
      <c r="S64" s="106">
        <v>2535104.87</v>
      </c>
      <c r="T64" s="25">
        <f t="shared" si="15"/>
        <v>1.3546477446735343</v>
      </c>
      <c r="U64" s="106">
        <v>2500302.66</v>
      </c>
      <c r="V64" s="25">
        <f t="shared" si="16"/>
        <v>1.4789662450343408</v>
      </c>
      <c r="W64" s="106"/>
      <c r="X64" s="25"/>
      <c r="Y64" s="106"/>
      <c r="Z64" s="25"/>
      <c r="AA64" s="106"/>
      <c r="AB64" s="25"/>
      <c r="AC64" s="106">
        <f t="shared" si="20"/>
        <v>16156698.530000001</v>
      </c>
      <c r="AD64" s="25">
        <f>SUM(AC64/AC76)*100</f>
        <v>1.0475998690504056</v>
      </c>
      <c r="AE64" s="31"/>
    </row>
    <row r="65" spans="1:32" x14ac:dyDescent="0.25">
      <c r="A65" s="26" t="s">
        <v>47</v>
      </c>
      <c r="B65" s="105"/>
      <c r="C65" s="105"/>
      <c r="D65" s="105"/>
      <c r="E65" s="106">
        <v>431261</v>
      </c>
      <c r="F65" s="25">
        <f t="shared" si="18"/>
        <v>0.32410303909015858</v>
      </c>
      <c r="G65" s="106">
        <v>169651.27</v>
      </c>
      <c r="H65" s="25">
        <f t="shared" si="19"/>
        <v>9.6252096826303743E-2</v>
      </c>
      <c r="I65" s="106">
        <v>593039.94999999995</v>
      </c>
      <c r="J65" s="25">
        <v>0.29624954862097114</v>
      </c>
      <c r="K65" s="106">
        <v>206176</v>
      </c>
      <c r="L65" s="25">
        <f t="shared" si="11"/>
        <v>0.13649029823450179</v>
      </c>
      <c r="M65" s="106">
        <v>1896010.76</v>
      </c>
      <c r="N65" s="25">
        <f t="shared" si="12"/>
        <v>1.0105586129876407</v>
      </c>
      <c r="O65" s="106">
        <v>3087115.48</v>
      </c>
      <c r="P65" s="25">
        <f t="shared" si="13"/>
        <v>1.4295695984411894</v>
      </c>
      <c r="Q65" s="32">
        <v>502942.02</v>
      </c>
      <c r="R65" s="25">
        <f t="shared" si="14"/>
        <v>0.39519279290525838</v>
      </c>
      <c r="S65" s="106">
        <v>941140.81</v>
      </c>
      <c r="T65" s="25">
        <f t="shared" si="15"/>
        <v>0.5029039590329546</v>
      </c>
      <c r="U65" s="106">
        <v>307416.32999999821</v>
      </c>
      <c r="V65" s="25">
        <f t="shared" si="16"/>
        <v>0.18184133565747401</v>
      </c>
      <c r="W65" s="106"/>
      <c r="X65" s="25"/>
      <c r="Y65" s="106"/>
      <c r="Z65" s="25"/>
      <c r="AA65" s="106"/>
      <c r="AB65" s="25"/>
      <c r="AC65" s="106">
        <f t="shared" si="20"/>
        <v>8134753.6199999992</v>
      </c>
      <c r="AD65" s="25">
        <f>SUM(AC65/AC76)*100</f>
        <v>0.52745719128481572</v>
      </c>
      <c r="AE65" s="31"/>
    </row>
    <row r="66" spans="1:32" x14ac:dyDescent="0.25">
      <c r="A66" s="26" t="s">
        <v>48</v>
      </c>
      <c r="B66" s="105"/>
      <c r="C66" s="105"/>
      <c r="D66" s="105"/>
      <c r="E66" s="106">
        <v>1213768.29</v>
      </c>
      <c r="F66" s="25">
        <f t="shared" si="18"/>
        <v>0.91217613357170002</v>
      </c>
      <c r="G66" s="106">
        <v>220143.46</v>
      </c>
      <c r="H66" s="25">
        <f t="shared" si="19"/>
        <v>0.12489897439375212</v>
      </c>
      <c r="I66" s="106">
        <v>2039988.41</v>
      </c>
      <c r="J66" s="25">
        <v>1.0190639697283674</v>
      </c>
      <c r="K66" s="106">
        <v>879692.41</v>
      </c>
      <c r="L66" s="25">
        <f t="shared" si="11"/>
        <v>0.58236399675775863</v>
      </c>
      <c r="M66" s="106">
        <v>2639231.9500000002</v>
      </c>
      <c r="N66" s="25">
        <f t="shared" si="12"/>
        <v>1.4066895795172949</v>
      </c>
      <c r="O66" s="106">
        <v>4174377.39</v>
      </c>
      <c r="P66" s="25">
        <f t="shared" si="13"/>
        <v>1.9330546744445984</v>
      </c>
      <c r="Q66" s="32">
        <v>2263373.64</v>
      </c>
      <c r="R66" s="25">
        <f t="shared" si="14"/>
        <v>1.7784732923682556</v>
      </c>
      <c r="S66" s="106">
        <v>361250.39</v>
      </c>
      <c r="T66" s="25">
        <f t="shared" si="15"/>
        <v>0.19303620606272387</v>
      </c>
      <c r="U66" s="106">
        <v>1059259.72</v>
      </c>
      <c r="V66" s="25">
        <f t="shared" si="16"/>
        <v>0.6265678934263611</v>
      </c>
      <c r="W66" s="106"/>
      <c r="X66" s="25"/>
      <c r="Y66" s="106"/>
      <c r="Z66" s="25"/>
      <c r="AA66" s="106"/>
      <c r="AB66" s="25"/>
      <c r="AC66" s="106">
        <f t="shared" si="20"/>
        <v>14851085.660000002</v>
      </c>
      <c r="AD66" s="25">
        <f>SUM(AC66/AC76)*100</f>
        <v>0.96294396802564819</v>
      </c>
      <c r="AE66" s="31"/>
    </row>
    <row r="67" spans="1:32" x14ac:dyDescent="0.25">
      <c r="A67" s="26" t="s">
        <v>74</v>
      </c>
      <c r="B67" s="105"/>
      <c r="C67" s="105"/>
      <c r="D67" s="105"/>
      <c r="E67" s="106">
        <v>0</v>
      </c>
      <c r="F67" s="25">
        <f t="shared" si="18"/>
        <v>0</v>
      </c>
      <c r="G67" s="106">
        <v>0</v>
      </c>
      <c r="H67" s="25">
        <f t="shared" si="19"/>
        <v>0</v>
      </c>
      <c r="I67" s="106">
        <v>0</v>
      </c>
      <c r="J67" s="25">
        <v>0</v>
      </c>
      <c r="K67" s="106">
        <v>0</v>
      </c>
      <c r="L67" s="25">
        <f t="shared" si="11"/>
        <v>0</v>
      </c>
      <c r="M67" s="106">
        <v>0</v>
      </c>
      <c r="N67" s="25">
        <f t="shared" si="12"/>
        <v>0</v>
      </c>
      <c r="O67" s="106">
        <v>0</v>
      </c>
      <c r="P67" s="25">
        <f t="shared" si="13"/>
        <v>0</v>
      </c>
      <c r="Q67" s="32">
        <v>0</v>
      </c>
      <c r="R67" s="25">
        <f t="shared" si="14"/>
        <v>0</v>
      </c>
      <c r="S67" s="106">
        <v>0</v>
      </c>
      <c r="T67" s="25">
        <f t="shared" si="15"/>
        <v>0</v>
      </c>
      <c r="U67" s="106">
        <v>0</v>
      </c>
      <c r="V67" s="25">
        <f t="shared" si="16"/>
        <v>0</v>
      </c>
      <c r="W67" s="106"/>
      <c r="X67" s="25"/>
      <c r="Y67" s="106"/>
      <c r="Z67" s="25"/>
      <c r="AA67" s="106"/>
      <c r="AB67" s="25"/>
      <c r="AC67" s="106">
        <f t="shared" si="20"/>
        <v>0</v>
      </c>
      <c r="AD67" s="25">
        <f>SUM(AC67/AC76)*100</f>
        <v>0</v>
      </c>
      <c r="AE67" s="31"/>
    </row>
    <row r="68" spans="1:32" x14ac:dyDescent="0.25">
      <c r="A68" s="104" t="s">
        <v>49</v>
      </c>
      <c r="B68" s="105"/>
      <c r="C68" s="105"/>
      <c r="D68" s="105"/>
      <c r="E68" s="106">
        <v>566643.52</v>
      </c>
      <c r="F68" s="25">
        <f t="shared" si="18"/>
        <v>0.42584626690738336</v>
      </c>
      <c r="G68" s="106">
        <v>517646.16</v>
      </c>
      <c r="H68" s="25">
        <f t="shared" si="19"/>
        <v>0.29368791824596613</v>
      </c>
      <c r="I68" s="106">
        <v>941321.76</v>
      </c>
      <c r="J68" s="25">
        <v>0.47023163702057191</v>
      </c>
      <c r="K68" s="106">
        <v>989137.2</v>
      </c>
      <c r="L68" s="25">
        <f t="shared" si="11"/>
        <v>0.6548173959279453</v>
      </c>
      <c r="M68" s="106">
        <v>896122.1</v>
      </c>
      <c r="N68" s="25">
        <f t="shared" si="12"/>
        <v>0.47762593206146775</v>
      </c>
      <c r="O68" s="106">
        <v>713121.43</v>
      </c>
      <c r="P68" s="25">
        <f t="shared" si="13"/>
        <v>0.33022953722641657</v>
      </c>
      <c r="Q68" s="67">
        <v>27599.33</v>
      </c>
      <c r="R68" s="25">
        <f t="shared" si="14"/>
        <v>2.1686508327568028E-2</v>
      </c>
      <c r="S68" s="106">
        <v>690418.49</v>
      </c>
      <c r="T68" s="25">
        <f t="shared" si="15"/>
        <v>0.36892905750262206</v>
      </c>
      <c r="U68" s="106">
        <v>927917.89</v>
      </c>
      <c r="V68" s="25">
        <f t="shared" si="16"/>
        <v>0.54887724571452023</v>
      </c>
      <c r="W68" s="106"/>
      <c r="X68" s="25"/>
      <c r="Y68" s="106"/>
      <c r="Z68" s="25"/>
      <c r="AA68" s="106"/>
      <c r="AB68" s="25"/>
      <c r="AC68" s="106">
        <f>+E68+G68+I68+K68+M68+O68+Q68+AA68+S68+U68+W68+Y68</f>
        <v>6269927.8799999999</v>
      </c>
      <c r="AD68" s="35">
        <f>SUM(AC68/AC76)*100</f>
        <v>0.40654194381650605</v>
      </c>
      <c r="AE68" s="31"/>
    </row>
    <row r="69" spans="1:32" x14ac:dyDescent="0.25">
      <c r="A69" s="108"/>
      <c r="B69" s="107" t="s">
        <v>75</v>
      </c>
      <c r="C69" s="107"/>
      <c r="D69" s="107"/>
      <c r="E69" s="43">
        <v>2954045.37</v>
      </c>
      <c r="F69" s="38">
        <f t="shared" si="18"/>
        <v>2.2200363168179176</v>
      </c>
      <c r="G69" s="43">
        <f>SUM(G63:G68)</f>
        <v>1816930.9799999997</v>
      </c>
      <c r="H69" s="38">
        <f t="shared" si="19"/>
        <v>1.0308405979729534</v>
      </c>
      <c r="I69" s="43">
        <v>4593929.3599999994</v>
      </c>
      <c r="J69" s="38">
        <v>2.2948698469582474</v>
      </c>
      <c r="K69" s="43">
        <v>4528936</v>
      </c>
      <c r="L69" s="38">
        <f t="shared" si="11"/>
        <v>2.9981948690680373</v>
      </c>
      <c r="M69" s="43">
        <v>7786446.8999999994</v>
      </c>
      <c r="N69" s="38">
        <f t="shared" si="12"/>
        <v>4.1501140950096271</v>
      </c>
      <c r="O69" s="43">
        <v>12051175.49</v>
      </c>
      <c r="P69" s="38">
        <f t="shared" si="13"/>
        <v>5.5806121337526395</v>
      </c>
      <c r="Q69" s="109">
        <v>4423999.45</v>
      </c>
      <c r="R69" s="38">
        <f t="shared" si="14"/>
        <v>3.476211230982106</v>
      </c>
      <c r="S69" s="43">
        <v>73622975.409999996</v>
      </c>
      <c r="T69" s="38">
        <f t="shared" si="15"/>
        <v>39.340856773042127</v>
      </c>
      <c r="U69" s="43">
        <v>5125956.9399999976</v>
      </c>
      <c r="V69" s="38">
        <f t="shared" si="16"/>
        <v>3.0320798393901303</v>
      </c>
      <c r="W69" s="43"/>
      <c r="X69" s="72"/>
      <c r="Y69" s="43"/>
      <c r="Z69" s="72"/>
      <c r="AA69" s="43"/>
      <c r="AB69" s="72"/>
      <c r="AC69" s="43">
        <f>+E69+G69+I69+K69+M69+O69+Q69+AA69+S69+U69+W69+Y69+1</f>
        <v>116904396.90000001</v>
      </c>
      <c r="AD69" s="110">
        <f>SUM(AD63:AD68)</f>
        <v>7.5800780593043573</v>
      </c>
      <c r="AE69" s="31"/>
    </row>
    <row r="70" spans="1:32" x14ac:dyDescent="0.25">
      <c r="A70" s="104" t="s">
        <v>64</v>
      </c>
      <c r="B70" s="107"/>
      <c r="C70" s="107"/>
      <c r="D70" s="107"/>
      <c r="E70" s="106">
        <v>1042737.78</v>
      </c>
      <c r="F70" s="25">
        <f t="shared" si="18"/>
        <v>0.78364258180573987</v>
      </c>
      <c r="G70" s="106">
        <v>2481379.13</v>
      </c>
      <c r="H70" s="25">
        <f t="shared" si="19"/>
        <v>1.4078170135922317</v>
      </c>
      <c r="I70" s="106">
        <v>8894707.0899999999</v>
      </c>
      <c r="J70" s="25">
        <v>4.443297556139771</v>
      </c>
      <c r="K70" s="106">
        <v>4889155.9400000004</v>
      </c>
      <c r="L70" s="25">
        <f t="shared" si="11"/>
        <v>3.2366635901636758</v>
      </c>
      <c r="M70" s="106">
        <v>8845659.1899999995</v>
      </c>
      <c r="N70" s="25">
        <f t="shared" si="12"/>
        <v>4.7146657975758419</v>
      </c>
      <c r="O70" s="106">
        <v>5814813.6600000001</v>
      </c>
      <c r="P70" s="25">
        <f t="shared" si="13"/>
        <v>2.692701611841402</v>
      </c>
      <c r="Q70" s="67">
        <v>2638291.16</v>
      </c>
      <c r="R70" s="25">
        <f t="shared" si="14"/>
        <v>2.0730692814604237</v>
      </c>
      <c r="S70" s="106">
        <v>17164276.880000003</v>
      </c>
      <c r="T70" s="25">
        <f t="shared" si="15"/>
        <v>9.1718292365728029</v>
      </c>
      <c r="U70" s="106">
        <v>3346115.89</v>
      </c>
      <c r="V70" s="25">
        <f t="shared" si="16"/>
        <v>1.9792773620786539</v>
      </c>
      <c r="W70" s="106"/>
      <c r="X70" s="25"/>
      <c r="Y70" s="106"/>
      <c r="Z70" s="25"/>
      <c r="AA70" s="106"/>
      <c r="AB70" s="25"/>
      <c r="AC70" s="106">
        <f t="shared" si="20"/>
        <v>55117136.720000006</v>
      </c>
      <c r="AD70" s="111">
        <f>SUM(AC70/AC76)*100</f>
        <v>3.57379356327603</v>
      </c>
      <c r="AE70" s="31"/>
    </row>
    <row r="71" spans="1:32" x14ac:dyDescent="0.25">
      <c r="A71" s="104" t="s">
        <v>76</v>
      </c>
      <c r="B71" s="105"/>
      <c r="C71" s="107"/>
      <c r="D71" s="105"/>
      <c r="E71" s="106">
        <v>2550444.15</v>
      </c>
      <c r="F71" s="25">
        <f t="shared" si="18"/>
        <v>1.916720269267836</v>
      </c>
      <c r="G71" s="106">
        <v>3833442.3800000004</v>
      </c>
      <c r="H71" s="25">
        <f t="shared" si="19"/>
        <v>2.1749136751986375</v>
      </c>
      <c r="I71" s="106">
        <v>3997214</v>
      </c>
      <c r="J71" s="25">
        <v>1.9967842693252393</v>
      </c>
      <c r="K71" s="106">
        <v>1446014.66</v>
      </c>
      <c r="L71" s="25">
        <f t="shared" si="11"/>
        <v>0.9572742326694752</v>
      </c>
      <c r="M71" s="106">
        <v>12755670.189999999</v>
      </c>
      <c r="N71" s="25">
        <f t="shared" si="12"/>
        <v>6.7986704753374898</v>
      </c>
      <c r="O71" s="106">
        <v>11491516.09</v>
      </c>
      <c r="P71" s="25">
        <f t="shared" si="13"/>
        <v>5.3214472049039658</v>
      </c>
      <c r="Q71" s="32">
        <v>906596.01</v>
      </c>
      <c r="R71" s="25">
        <f t="shared" si="14"/>
        <v>0.71236881187351098</v>
      </c>
      <c r="S71" s="106">
        <v>4402934.330000001</v>
      </c>
      <c r="T71" s="25">
        <f t="shared" si="15"/>
        <v>2.3527330686245658</v>
      </c>
      <c r="U71" s="106">
        <v>3425620.5399999996</v>
      </c>
      <c r="V71" s="25">
        <f t="shared" si="16"/>
        <v>2.0263055461278876</v>
      </c>
      <c r="W71" s="106"/>
      <c r="X71" s="25"/>
      <c r="Y71" s="106"/>
      <c r="Z71" s="25"/>
      <c r="AA71" s="106"/>
      <c r="AB71" s="25"/>
      <c r="AC71" s="106">
        <f t="shared" si="20"/>
        <v>44809452.349999994</v>
      </c>
      <c r="AD71" s="25">
        <f>SUM(AC71/AC76)*100</f>
        <v>2.9054436045159266</v>
      </c>
      <c r="AE71" s="31"/>
    </row>
    <row r="72" spans="1:32" x14ac:dyDescent="0.25">
      <c r="A72" s="104" t="s">
        <v>77</v>
      </c>
      <c r="B72" s="105"/>
      <c r="C72" s="107"/>
      <c r="D72" s="105"/>
      <c r="E72" s="106">
        <v>0</v>
      </c>
      <c r="F72" s="25">
        <f t="shared" si="18"/>
        <v>0</v>
      </c>
      <c r="G72" s="106">
        <v>0</v>
      </c>
      <c r="H72" s="25">
        <f t="shared" si="19"/>
        <v>0</v>
      </c>
      <c r="I72" s="106">
        <v>0</v>
      </c>
      <c r="J72" s="25">
        <v>0</v>
      </c>
      <c r="K72" s="106">
        <v>0</v>
      </c>
      <c r="L72" s="25">
        <f t="shared" si="11"/>
        <v>0</v>
      </c>
      <c r="M72" s="106">
        <v>0</v>
      </c>
      <c r="N72" s="25">
        <f t="shared" si="12"/>
        <v>0</v>
      </c>
      <c r="O72" s="106">
        <v>0</v>
      </c>
      <c r="P72" s="25">
        <f t="shared" si="13"/>
        <v>0</v>
      </c>
      <c r="Q72" s="32">
        <v>0</v>
      </c>
      <c r="R72" s="25">
        <f t="shared" si="14"/>
        <v>0</v>
      </c>
      <c r="S72" s="106">
        <v>0</v>
      </c>
      <c r="T72" s="25">
        <f t="shared" si="15"/>
        <v>0</v>
      </c>
      <c r="U72" s="106">
        <v>0</v>
      </c>
      <c r="V72" s="25">
        <f t="shared" si="16"/>
        <v>0</v>
      </c>
      <c r="W72" s="106"/>
      <c r="X72" s="25"/>
      <c r="Y72" s="106"/>
      <c r="Z72" s="25"/>
      <c r="AA72" s="106"/>
      <c r="AB72" s="25"/>
      <c r="AC72" s="106">
        <f t="shared" si="20"/>
        <v>0</v>
      </c>
      <c r="AD72" s="35">
        <f>SUM(AC72/AC76)*100</f>
        <v>0</v>
      </c>
      <c r="AE72" s="31"/>
    </row>
    <row r="73" spans="1:32" x14ac:dyDescent="0.25">
      <c r="A73" s="102"/>
      <c r="B73" s="36" t="s">
        <v>78</v>
      </c>
      <c r="C73" s="36"/>
      <c r="D73" s="36"/>
      <c r="E73" s="112">
        <v>3593181.9299999997</v>
      </c>
      <c r="F73" s="38">
        <f t="shared" si="18"/>
        <v>2.7003628510735758</v>
      </c>
      <c r="G73" s="112">
        <v>6314821.5099999998</v>
      </c>
      <c r="H73" s="38">
        <f t="shared" si="19"/>
        <v>3.5827306887908685</v>
      </c>
      <c r="I73" s="112">
        <v>12891921.09</v>
      </c>
      <c r="J73" s="38">
        <v>6.4400818254650094</v>
      </c>
      <c r="K73" s="112">
        <v>6335170.6000000006</v>
      </c>
      <c r="L73" s="38">
        <f t="shared" si="11"/>
        <v>4.193937822833151</v>
      </c>
      <c r="M73" s="112">
        <v>21601329.379999999</v>
      </c>
      <c r="N73" s="38">
        <f t="shared" si="12"/>
        <v>11.513336272913332</v>
      </c>
      <c r="O73" s="112">
        <v>17306329.75</v>
      </c>
      <c r="P73" s="38">
        <f t="shared" si="13"/>
        <v>8.0141488167453687</v>
      </c>
      <c r="Q73" s="113">
        <v>3544887.17</v>
      </c>
      <c r="R73" s="38">
        <f t="shared" si="14"/>
        <v>2.7854380933339344</v>
      </c>
      <c r="S73" s="114">
        <v>21567211.210000005</v>
      </c>
      <c r="T73" s="38">
        <f t="shared" si="15"/>
        <v>11.524562305197369</v>
      </c>
      <c r="U73" s="112">
        <v>6771736.4299999997</v>
      </c>
      <c r="V73" s="38">
        <f t="shared" si="16"/>
        <v>4.0055829082065415</v>
      </c>
      <c r="W73" s="112"/>
      <c r="X73" s="72"/>
      <c r="Y73" s="112"/>
      <c r="Z73" s="72"/>
      <c r="AA73" s="112"/>
      <c r="AB73" s="72"/>
      <c r="AC73" s="112">
        <f t="shared" si="20"/>
        <v>99926589.070000023</v>
      </c>
      <c r="AD73" s="115">
        <f>SUM(AD71:AD72)</f>
        <v>2.9054436045159266</v>
      </c>
      <c r="AE73" s="31"/>
    </row>
    <row r="74" spans="1:32" x14ac:dyDescent="0.25">
      <c r="A74" s="102"/>
      <c r="B74" s="27"/>
      <c r="C74" s="36" t="s">
        <v>79</v>
      </c>
      <c r="D74" s="36"/>
      <c r="E74" s="112">
        <v>6547227.2999999998</v>
      </c>
      <c r="F74" s="38">
        <f t="shared" si="18"/>
        <v>4.9203991678914933</v>
      </c>
      <c r="G74" s="112">
        <v>8131752.4899999993</v>
      </c>
      <c r="H74" s="38">
        <f t="shared" si="19"/>
        <v>4.6135712867638219</v>
      </c>
      <c r="I74" s="112">
        <v>17485850.449999999</v>
      </c>
      <c r="J74" s="38">
        <v>8.7349516724232572</v>
      </c>
      <c r="K74" s="112">
        <f>+K69+K73</f>
        <v>10864106.600000001</v>
      </c>
      <c r="L74" s="38">
        <f t="shared" si="11"/>
        <v>7.1921326919011888</v>
      </c>
      <c r="M74" s="112">
        <v>29387776.279999997</v>
      </c>
      <c r="N74" s="38">
        <f t="shared" si="12"/>
        <v>15.663450367922959</v>
      </c>
      <c r="O74" s="112">
        <v>29357505.240000002</v>
      </c>
      <c r="P74" s="38">
        <f t="shared" si="13"/>
        <v>13.594760950498008</v>
      </c>
      <c r="Q74" s="112">
        <v>7968886.6200000001</v>
      </c>
      <c r="R74" s="38">
        <f t="shared" si="14"/>
        <v>6.26164932431604</v>
      </c>
      <c r="S74" s="114">
        <v>95190186.620000005</v>
      </c>
      <c r="T74" s="38">
        <f t="shared" si="15"/>
        <v>50.865419078239491</v>
      </c>
      <c r="U74" s="112">
        <v>11897693.369999997</v>
      </c>
      <c r="V74" s="38">
        <f t="shared" si="16"/>
        <v>7.0376627475966718</v>
      </c>
      <c r="W74" s="112"/>
      <c r="X74" s="72"/>
      <c r="Y74" s="112"/>
      <c r="Z74" s="72"/>
      <c r="AA74" s="112"/>
      <c r="AB74" s="72"/>
      <c r="AC74" s="112">
        <f>SUM(AC69+AC73)</f>
        <v>216830985.97000003</v>
      </c>
      <c r="AD74" s="116">
        <f>SUM(AD73,AD69)</f>
        <v>10.485521663820284</v>
      </c>
      <c r="AE74" s="31"/>
    </row>
    <row r="75" spans="1:32" ht="15.75" thickBot="1" x14ac:dyDescent="0.3">
      <c r="A75" s="102"/>
      <c r="B75" s="27"/>
      <c r="C75" s="36"/>
      <c r="D75" s="36"/>
      <c r="E75" s="117"/>
      <c r="F75" s="25"/>
      <c r="G75" s="117"/>
      <c r="H75" s="25"/>
      <c r="I75" s="117"/>
      <c r="J75" s="25"/>
      <c r="K75" s="117"/>
      <c r="L75" s="25"/>
      <c r="M75" s="117"/>
      <c r="N75" s="25"/>
      <c r="O75" s="117"/>
      <c r="P75" s="25"/>
      <c r="Q75" s="29"/>
      <c r="R75" s="25"/>
      <c r="S75" s="118"/>
      <c r="T75" s="25"/>
      <c r="U75" s="117"/>
      <c r="V75" s="25"/>
      <c r="W75" s="119"/>
      <c r="X75" s="25"/>
      <c r="Y75" s="117"/>
      <c r="Z75" s="25"/>
      <c r="AA75" s="117"/>
      <c r="AB75" s="25"/>
      <c r="AC75" s="117"/>
      <c r="AD75" s="120"/>
      <c r="AE75" s="31"/>
    </row>
    <row r="76" spans="1:32" ht="15.75" thickBot="1" x14ac:dyDescent="0.3">
      <c r="A76" s="102"/>
      <c r="B76" s="36"/>
      <c r="C76" s="27"/>
      <c r="D76" s="36" t="s">
        <v>80</v>
      </c>
      <c r="E76" s="121">
        <v>133062929.98999999</v>
      </c>
      <c r="F76" s="122">
        <f t="shared" si="18"/>
        <v>100</v>
      </c>
      <c r="G76" s="121">
        <v>176257219.94000003</v>
      </c>
      <c r="H76" s="123">
        <f t="shared" si="19"/>
        <v>100</v>
      </c>
      <c r="I76" s="121">
        <v>200182566.61000004</v>
      </c>
      <c r="J76" s="124">
        <v>100</v>
      </c>
      <c r="K76" s="121">
        <f>+K60+K74</f>
        <v>151055424.94</v>
      </c>
      <c r="L76" s="124">
        <f t="shared" si="11"/>
        <v>100</v>
      </c>
      <c r="M76" s="121">
        <v>187620068.30999997</v>
      </c>
      <c r="N76" s="124">
        <f t="shared" si="12"/>
        <v>100</v>
      </c>
      <c r="O76" s="121">
        <v>215947197.20999998</v>
      </c>
      <c r="P76" s="124">
        <f t="shared" si="13"/>
        <v>100</v>
      </c>
      <c r="Q76" s="125">
        <v>127264977.76000001</v>
      </c>
      <c r="R76" s="124">
        <f t="shared" si="14"/>
        <v>100</v>
      </c>
      <c r="S76" s="125">
        <v>187141260.88999999</v>
      </c>
      <c r="T76" s="124">
        <f t="shared" si="15"/>
        <v>100</v>
      </c>
      <c r="U76" s="121">
        <v>169057452.69</v>
      </c>
      <c r="V76" s="124">
        <f t="shared" si="16"/>
        <v>100</v>
      </c>
      <c r="W76" s="121"/>
      <c r="X76" s="126"/>
      <c r="Y76" s="121"/>
      <c r="Z76" s="126"/>
      <c r="AA76" s="121"/>
      <c r="AB76" s="126"/>
      <c r="AC76" s="121">
        <f>SUM(AC73+AC38+AC47+AC59+AC69)+1</f>
        <v>1542258548.0699997</v>
      </c>
      <c r="AD76" s="125">
        <f>SUM(AC76/AC76)*100</f>
        <v>100</v>
      </c>
      <c r="AE76" s="31"/>
      <c r="AF76" s="31"/>
    </row>
    <row r="77" spans="1:32" ht="15.75" thickBot="1" x14ac:dyDescent="0.3">
      <c r="A77" s="127"/>
      <c r="B77" s="128" t="s">
        <v>81</v>
      </c>
      <c r="C77" s="128"/>
      <c r="D77" s="129"/>
      <c r="E77" s="93">
        <v>203126188.3499999</v>
      </c>
      <c r="F77" s="93"/>
      <c r="G77" s="93">
        <v>-30403220.830000043</v>
      </c>
      <c r="H77" s="130"/>
      <c r="I77" s="93">
        <v>-30123644.050000042</v>
      </c>
      <c r="J77" s="131"/>
      <c r="K77" s="93">
        <f>+K30-K76</f>
        <v>-65007047.050000012</v>
      </c>
      <c r="L77" s="131"/>
      <c r="M77" s="93">
        <v>-46447611.719999969</v>
      </c>
      <c r="N77" s="131"/>
      <c r="O77" s="93">
        <v>9229725.9500000179</v>
      </c>
      <c r="P77" s="132"/>
      <c r="Q77" s="133">
        <v>17019277.769999996</v>
      </c>
      <c r="R77" s="134"/>
      <c r="S77" s="131">
        <v>180798963.83000004</v>
      </c>
      <c r="T77" s="135"/>
      <c r="U77" s="93">
        <v>-9995603.6699999869</v>
      </c>
      <c r="V77" s="135"/>
      <c r="W77" s="93"/>
      <c r="X77" s="135"/>
      <c r="Y77" s="93"/>
      <c r="Z77" s="135"/>
      <c r="AA77" s="93"/>
      <c r="AB77" s="135"/>
      <c r="AC77" s="93">
        <f>SUM(AC30-AC76)+1</f>
        <v>233527578.85000038</v>
      </c>
      <c r="AD77" s="131"/>
    </row>
    <row r="78" spans="1:3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36"/>
      <c r="N78" s="36"/>
      <c r="O78" s="36"/>
      <c r="P78" s="36"/>
      <c r="Q78" s="36"/>
      <c r="R78" s="36"/>
      <c r="S78" s="36"/>
      <c r="T78" s="36"/>
      <c r="U78" s="136"/>
      <c r="V78" s="36"/>
      <c r="W78" s="36"/>
      <c r="X78" s="36"/>
      <c r="Y78" s="36"/>
      <c r="Z78" s="36"/>
      <c r="AA78" s="137"/>
      <c r="AB78" s="138"/>
      <c r="AC78" s="137"/>
      <c r="AD78" s="138"/>
      <c r="AE78" s="139"/>
    </row>
    <row r="79" spans="1:32" x14ac:dyDescent="0.25">
      <c r="AC79" s="143"/>
      <c r="AD79" s="144"/>
      <c r="AE79" s="139"/>
    </row>
    <row r="80" spans="1:32" x14ac:dyDescent="0.25">
      <c r="AA80" s="31"/>
      <c r="AC80" s="140"/>
      <c r="AD80" s="144"/>
      <c r="AE80" s="139"/>
    </row>
    <row r="81" spans="27:31" x14ac:dyDescent="0.25">
      <c r="AA81" s="56"/>
      <c r="AC81" s="145"/>
      <c r="AD81" s="140"/>
      <c r="AE81" s="139"/>
    </row>
    <row r="82" spans="27:31" x14ac:dyDescent="0.25">
      <c r="AC82" s="140"/>
      <c r="AD82" s="144"/>
      <c r="AE82" s="139"/>
    </row>
    <row r="83" spans="27:31" x14ac:dyDescent="0.25">
      <c r="AC83" s="142"/>
      <c r="AD83" s="144"/>
      <c r="AE83" s="139"/>
    </row>
    <row r="84" spans="27:31" x14ac:dyDescent="0.25">
      <c r="AC84" s="139"/>
      <c r="AD84" s="144"/>
      <c r="AE84" s="139"/>
    </row>
    <row r="85" spans="27:31" x14ac:dyDescent="0.25">
      <c r="AE85" s="139"/>
    </row>
    <row r="86" spans="27:31" x14ac:dyDescent="0.25">
      <c r="AE86" s="139"/>
    </row>
    <row r="87" spans="27:31" x14ac:dyDescent="0.25">
      <c r="AE87" s="139"/>
    </row>
  </sheetData>
  <mergeCells count="6">
    <mergeCell ref="A1:AD1"/>
    <mergeCell ref="A2:AD2"/>
    <mergeCell ref="A3:AD3"/>
    <mergeCell ref="A4:D4"/>
    <mergeCell ref="A5:D5"/>
    <mergeCell ref="A31:D31"/>
  </mergeCells>
  <printOptions horizontalCentered="1" verticalCentered="1"/>
  <pageMargins left="0" right="0" top="0.39370078740157483" bottom="0.39370078740157483" header="0" footer="0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IYE</vt:lpstr>
      <vt:lpstr>IYE!Área_de_impresión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Macias Chacon</dc:creator>
  <cp:lastModifiedBy>Jazmin Macias Chacon</cp:lastModifiedBy>
  <dcterms:created xsi:type="dcterms:W3CDTF">2015-10-28T22:42:33Z</dcterms:created>
  <dcterms:modified xsi:type="dcterms:W3CDTF">2015-10-28T22:59:28Z</dcterms:modified>
</cp:coreProperties>
</file>