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45" windowWidth="23715" windowHeight="10035"/>
  </bookViews>
  <sheets>
    <sheet name="JULIO" sheetId="4" r:id="rId1"/>
    <sheet name="AGOSTO" sheetId="2" r:id="rId2"/>
    <sheet name="SEPTIEMBRE" sheetId="3" r:id="rId3"/>
    <sheet name="Acumulado" sheetId="1" r:id="rId4"/>
  </sheets>
  <externalReferences>
    <externalReference r:id="rId5"/>
    <externalReference r:id="rId6"/>
    <externalReference r:id="rId7"/>
    <externalReference r:id="rId8"/>
  </externalReferences>
  <calcPr calcId="145621"/>
</workbook>
</file>

<file path=xl/calcChain.xml><?xml version="1.0" encoding="utf-8"?>
<calcChain xmlns="http://schemas.openxmlformats.org/spreadsheetml/2006/main">
  <c r="E74" i="3"/>
  <c r="E76" s="1"/>
  <c r="E71"/>
  <c r="E70"/>
  <c r="E69"/>
  <c r="E68"/>
  <c r="E67"/>
  <c r="E66"/>
  <c r="E54"/>
  <c r="E62" s="1"/>
  <c r="E47"/>
  <c r="E46"/>
  <c r="E45"/>
  <c r="E44"/>
  <c r="E43"/>
  <c r="E42"/>
  <c r="E41"/>
  <c r="E40"/>
  <c r="E38"/>
  <c r="E37"/>
  <c r="E36"/>
  <c r="E35"/>
  <c r="E34"/>
  <c r="E28"/>
  <c r="E23"/>
  <c r="E22"/>
  <c r="E21"/>
  <c r="E20"/>
  <c r="E19"/>
  <c r="E18"/>
  <c r="E17"/>
  <c r="E16"/>
  <c r="E15"/>
  <c r="E13"/>
  <c r="E12"/>
  <c r="E11"/>
  <c r="E10"/>
  <c r="E14" s="1"/>
  <c r="E8"/>
  <c r="E7"/>
  <c r="E6"/>
  <c r="F78" i="2"/>
  <c r="F75"/>
  <c r="F74"/>
  <c r="F73"/>
  <c r="F71"/>
  <c r="F70"/>
  <c r="F69"/>
  <c r="F68"/>
  <c r="F67"/>
  <c r="F66"/>
  <c r="F72" s="1"/>
  <c r="F61"/>
  <c r="F59"/>
  <c r="F58"/>
  <c r="F57"/>
  <c r="F56"/>
  <c r="F55"/>
  <c r="F54"/>
  <c r="F53"/>
  <c r="F52"/>
  <c r="F51"/>
  <c r="F50"/>
  <c r="F47"/>
  <c r="F46"/>
  <c r="F45"/>
  <c r="F44"/>
  <c r="F43"/>
  <c r="F42"/>
  <c r="F41"/>
  <c r="F40"/>
  <c r="F48" s="1"/>
  <c r="F38"/>
  <c r="F37"/>
  <c r="F36"/>
  <c r="F35"/>
  <c r="F34"/>
  <c r="F39" s="1"/>
  <c r="F30"/>
  <c r="F28"/>
  <c r="F26"/>
  <c r="F24"/>
  <c r="F23"/>
  <c r="F22"/>
  <c r="F21"/>
  <c r="F19"/>
  <c r="F18"/>
  <c r="F17"/>
  <c r="F16"/>
  <c r="F15"/>
  <c r="F14"/>
  <c r="F13"/>
  <c r="F12"/>
  <c r="F11"/>
  <c r="F10"/>
  <c r="F9"/>
  <c r="F8"/>
  <c r="F7"/>
  <c r="F6"/>
  <c r="E76" i="4"/>
  <c r="E72"/>
  <c r="E62"/>
  <c r="E48"/>
  <c r="E39"/>
  <c r="E24"/>
  <c r="E14"/>
  <c r="E9"/>
  <c r="M79" i="1"/>
  <c r="T78"/>
  <c r="M78"/>
  <c r="N78" s="1"/>
  <c r="H78"/>
  <c r="F78"/>
  <c r="M77"/>
  <c r="Q76"/>
  <c r="M76"/>
  <c r="T75"/>
  <c r="M75"/>
  <c r="N75" s="1"/>
  <c r="K75"/>
  <c r="I75"/>
  <c r="W75" s="1"/>
  <c r="H75"/>
  <c r="F75"/>
  <c r="U74"/>
  <c r="U76" s="1"/>
  <c r="T74"/>
  <c r="T76" s="1"/>
  <c r="O74"/>
  <c r="O76" s="1"/>
  <c r="M74"/>
  <c r="N74" s="1"/>
  <c r="K74"/>
  <c r="I74"/>
  <c r="W74" s="1"/>
  <c r="H74"/>
  <c r="H76" s="1"/>
  <c r="F74"/>
  <c r="F76" s="1"/>
  <c r="T73"/>
  <c r="M73"/>
  <c r="N73" s="1"/>
  <c r="K73"/>
  <c r="K76" s="1"/>
  <c r="I73"/>
  <c r="I76" s="1"/>
  <c r="H73"/>
  <c r="F73"/>
  <c r="Q72"/>
  <c r="Q77" s="1"/>
  <c r="O72"/>
  <c r="M72"/>
  <c r="U71"/>
  <c r="T71"/>
  <c r="N71"/>
  <c r="M71"/>
  <c r="K71"/>
  <c r="I71"/>
  <c r="W71" s="1"/>
  <c r="H71"/>
  <c r="F71"/>
  <c r="U70"/>
  <c r="T70"/>
  <c r="N70"/>
  <c r="M70"/>
  <c r="K70"/>
  <c r="I70"/>
  <c r="W70" s="1"/>
  <c r="H70"/>
  <c r="F70"/>
  <c r="U69"/>
  <c r="T69"/>
  <c r="N69"/>
  <c r="M69"/>
  <c r="K69"/>
  <c r="I69"/>
  <c r="W69" s="1"/>
  <c r="H69"/>
  <c r="F69"/>
  <c r="U68"/>
  <c r="T68"/>
  <c r="N68"/>
  <c r="M68"/>
  <c r="K68"/>
  <c r="W68" s="1"/>
  <c r="I68"/>
  <c r="H68"/>
  <c r="F68"/>
  <c r="U67"/>
  <c r="T67"/>
  <c r="N67"/>
  <c r="M67"/>
  <c r="K67"/>
  <c r="W67" s="1"/>
  <c r="I67"/>
  <c r="H67"/>
  <c r="F67"/>
  <c r="U66"/>
  <c r="U72" s="1"/>
  <c r="U77" s="1"/>
  <c r="T66"/>
  <c r="T72" s="1"/>
  <c r="N66"/>
  <c r="N72" s="1"/>
  <c r="M66"/>
  <c r="K66"/>
  <c r="K72" s="1"/>
  <c r="K77" s="1"/>
  <c r="I66"/>
  <c r="H66"/>
  <c r="H72" s="1"/>
  <c r="F66"/>
  <c r="F72" s="1"/>
  <c r="M63"/>
  <c r="G63"/>
  <c r="Q62"/>
  <c r="M62"/>
  <c r="G62"/>
  <c r="E62"/>
  <c r="T61"/>
  <c r="M61"/>
  <c r="N61" s="1"/>
  <c r="K61"/>
  <c r="I61"/>
  <c r="W61" s="1"/>
  <c r="H61"/>
  <c r="F61"/>
  <c r="M60"/>
  <c r="K60"/>
  <c r="I60"/>
  <c r="W60" s="1"/>
  <c r="T59"/>
  <c r="M59"/>
  <c r="N59" s="1"/>
  <c r="K59"/>
  <c r="I59"/>
  <c r="W59" s="1"/>
  <c r="H59"/>
  <c r="F59"/>
  <c r="T58"/>
  <c r="N58"/>
  <c r="M58"/>
  <c r="K58"/>
  <c r="I58"/>
  <c r="W58" s="1"/>
  <c r="H58"/>
  <c r="F58"/>
  <c r="T57"/>
  <c r="M57"/>
  <c r="W57" s="1"/>
  <c r="K57"/>
  <c r="I57"/>
  <c r="H57"/>
  <c r="F57"/>
  <c r="T56"/>
  <c r="O56"/>
  <c r="M56"/>
  <c r="N56" s="1"/>
  <c r="K56"/>
  <c r="I56"/>
  <c r="H56"/>
  <c r="F56"/>
  <c r="T55"/>
  <c r="M55"/>
  <c r="N55" s="1"/>
  <c r="K55"/>
  <c r="I55"/>
  <c r="H55"/>
  <c r="F55"/>
  <c r="U54"/>
  <c r="T54"/>
  <c r="O54"/>
  <c r="O62" s="1"/>
  <c r="M54"/>
  <c r="N54" s="1"/>
  <c r="K54"/>
  <c r="I54"/>
  <c r="H54"/>
  <c r="F54"/>
  <c r="T53"/>
  <c r="M53"/>
  <c r="N53" s="1"/>
  <c r="K53"/>
  <c r="I53"/>
  <c r="H53"/>
  <c r="F53"/>
  <c r="T52"/>
  <c r="N52"/>
  <c r="M52"/>
  <c r="K52"/>
  <c r="I52"/>
  <c r="H52"/>
  <c r="F52"/>
  <c r="T51"/>
  <c r="T62" s="1"/>
  <c r="M51"/>
  <c r="N51" s="1"/>
  <c r="K51"/>
  <c r="W51" s="1"/>
  <c r="I51"/>
  <c r="I62" s="1"/>
  <c r="H51"/>
  <c r="H62" s="1"/>
  <c r="F51"/>
  <c r="T50"/>
  <c r="M50"/>
  <c r="N50" s="1"/>
  <c r="H50"/>
  <c r="H63" s="1"/>
  <c r="T48"/>
  <c r="Q48"/>
  <c r="O48"/>
  <c r="M48"/>
  <c r="K48"/>
  <c r="H48"/>
  <c r="G48"/>
  <c r="E48"/>
  <c r="U47"/>
  <c r="T47"/>
  <c r="M47"/>
  <c r="N47" s="1"/>
  <c r="K47"/>
  <c r="I47"/>
  <c r="H47"/>
  <c r="F47"/>
  <c r="U46"/>
  <c r="T46"/>
  <c r="M46"/>
  <c r="N46" s="1"/>
  <c r="K46"/>
  <c r="I46"/>
  <c r="H46"/>
  <c r="F46"/>
  <c r="U45"/>
  <c r="T45"/>
  <c r="M45"/>
  <c r="N45" s="1"/>
  <c r="K45"/>
  <c r="I45"/>
  <c r="H45"/>
  <c r="F45"/>
  <c r="U44"/>
  <c r="T44"/>
  <c r="M44"/>
  <c r="N44" s="1"/>
  <c r="K44"/>
  <c r="I44"/>
  <c r="H44"/>
  <c r="F44"/>
  <c r="U43"/>
  <c r="T43"/>
  <c r="M43"/>
  <c r="N43" s="1"/>
  <c r="K43"/>
  <c r="I43"/>
  <c r="H43"/>
  <c r="F43"/>
  <c r="U42"/>
  <c r="T42"/>
  <c r="M42"/>
  <c r="N42" s="1"/>
  <c r="K42"/>
  <c r="I42"/>
  <c r="H42"/>
  <c r="F42"/>
  <c r="U41"/>
  <c r="T41"/>
  <c r="M41"/>
  <c r="N41" s="1"/>
  <c r="K41"/>
  <c r="I41"/>
  <c r="H41"/>
  <c r="F41"/>
  <c r="U40"/>
  <c r="T40"/>
  <c r="M40"/>
  <c r="N40" s="1"/>
  <c r="K40"/>
  <c r="I40"/>
  <c r="H40"/>
  <c r="F40"/>
  <c r="F48" s="1"/>
  <c r="Q39"/>
  <c r="Q50" s="1"/>
  <c r="O39"/>
  <c r="O50" s="1"/>
  <c r="M39"/>
  <c r="K39"/>
  <c r="K50" s="1"/>
  <c r="H39"/>
  <c r="E39"/>
  <c r="E50" s="1"/>
  <c r="U38"/>
  <c r="T38"/>
  <c r="M38"/>
  <c r="N38" s="1"/>
  <c r="K38"/>
  <c r="I38"/>
  <c r="H38"/>
  <c r="F38"/>
  <c r="U37"/>
  <c r="T37"/>
  <c r="M37"/>
  <c r="N37" s="1"/>
  <c r="K37"/>
  <c r="I37"/>
  <c r="W37" s="1"/>
  <c r="H37"/>
  <c r="F37"/>
  <c r="U36"/>
  <c r="T36"/>
  <c r="M36"/>
  <c r="N36" s="1"/>
  <c r="K36"/>
  <c r="I36"/>
  <c r="H36"/>
  <c r="F36"/>
  <c r="U35"/>
  <c r="T35"/>
  <c r="M35"/>
  <c r="N35" s="1"/>
  <c r="K35"/>
  <c r="I35"/>
  <c r="H35"/>
  <c r="F35"/>
  <c r="U34"/>
  <c r="U39" s="1"/>
  <c r="T34"/>
  <c r="T39" s="1"/>
  <c r="M34"/>
  <c r="N34" s="1"/>
  <c r="N39" s="1"/>
  <c r="K34"/>
  <c r="I34"/>
  <c r="H34"/>
  <c r="F34"/>
  <c r="T30"/>
  <c r="N30"/>
  <c r="M30"/>
  <c r="U28"/>
  <c r="T28"/>
  <c r="M28"/>
  <c r="N28" s="1"/>
  <c r="K28"/>
  <c r="I28"/>
  <c r="T26"/>
  <c r="M26"/>
  <c r="N26" s="1"/>
  <c r="T24"/>
  <c r="Q24"/>
  <c r="O24"/>
  <c r="M24"/>
  <c r="N24" s="1"/>
  <c r="G24"/>
  <c r="E24"/>
  <c r="U23"/>
  <c r="T23"/>
  <c r="M23"/>
  <c r="K23"/>
  <c r="I23"/>
  <c r="W23" s="1"/>
  <c r="U22"/>
  <c r="T22"/>
  <c r="M22"/>
  <c r="N22" s="1"/>
  <c r="K22"/>
  <c r="I22"/>
  <c r="U21"/>
  <c r="T21"/>
  <c r="M21"/>
  <c r="N21" s="1"/>
  <c r="K21"/>
  <c r="W21" s="1"/>
  <c r="I21"/>
  <c r="U20"/>
  <c r="M20"/>
  <c r="K20"/>
  <c r="I20"/>
  <c r="W20" s="1"/>
  <c r="U19"/>
  <c r="T19"/>
  <c r="M19"/>
  <c r="N19" s="1"/>
  <c r="K19"/>
  <c r="W19" s="1"/>
  <c r="I19"/>
  <c r="U18"/>
  <c r="T18"/>
  <c r="M18"/>
  <c r="N18" s="1"/>
  <c r="K18"/>
  <c r="W18" s="1"/>
  <c r="I18"/>
  <c r="U17"/>
  <c r="T17"/>
  <c r="M17"/>
  <c r="N17" s="1"/>
  <c r="K17"/>
  <c r="W17" s="1"/>
  <c r="I17"/>
  <c r="U16"/>
  <c r="T16"/>
  <c r="M16"/>
  <c r="N16" s="1"/>
  <c r="K16"/>
  <c r="W16" s="1"/>
  <c r="I16"/>
  <c r="U15"/>
  <c r="U24" s="1"/>
  <c r="T15"/>
  <c r="M15"/>
  <c r="N15" s="1"/>
  <c r="K15"/>
  <c r="W15" s="1"/>
  <c r="I15"/>
  <c r="T14"/>
  <c r="Q14"/>
  <c r="O14"/>
  <c r="O26" s="1"/>
  <c r="M14"/>
  <c r="N14" s="1"/>
  <c r="I14"/>
  <c r="G14"/>
  <c r="E14"/>
  <c r="U13"/>
  <c r="T13"/>
  <c r="N13"/>
  <c r="M13"/>
  <c r="K13"/>
  <c r="I13"/>
  <c r="U12"/>
  <c r="T12"/>
  <c r="N12"/>
  <c r="M12"/>
  <c r="K12"/>
  <c r="I12"/>
  <c r="U11"/>
  <c r="T11"/>
  <c r="N11"/>
  <c r="M11"/>
  <c r="K11"/>
  <c r="I11"/>
  <c r="U10"/>
  <c r="U14" s="1"/>
  <c r="T10"/>
  <c r="N10"/>
  <c r="M10"/>
  <c r="K10"/>
  <c r="W10" s="1"/>
  <c r="I10"/>
  <c r="T9"/>
  <c r="Q9"/>
  <c r="O9"/>
  <c r="M9"/>
  <c r="N9" s="1"/>
  <c r="K9"/>
  <c r="G9"/>
  <c r="E9"/>
  <c r="U8"/>
  <c r="T8"/>
  <c r="M8"/>
  <c r="N8" s="1"/>
  <c r="K8"/>
  <c r="I8"/>
  <c r="W8" s="1"/>
  <c r="U7"/>
  <c r="T7"/>
  <c r="M7"/>
  <c r="N7" s="1"/>
  <c r="K7"/>
  <c r="I7"/>
  <c r="W7" s="1"/>
  <c r="U6"/>
  <c r="T6"/>
  <c r="M6"/>
  <c r="N6" s="1"/>
  <c r="K6"/>
  <c r="I6"/>
  <c r="I9" s="1"/>
  <c r="E39" i="3" l="1"/>
  <c r="E50" s="1"/>
  <c r="E63" s="1"/>
  <c r="E24"/>
  <c r="E48"/>
  <c r="E78" s="1"/>
  <c r="F74" s="1"/>
  <c r="E72"/>
  <c r="E77" s="1"/>
  <c r="E9"/>
  <c r="E26" s="1"/>
  <c r="F22" s="1"/>
  <c r="F62" i="2"/>
  <c r="F63" s="1"/>
  <c r="F76"/>
  <c r="F77" s="1"/>
  <c r="E50" i="4"/>
  <c r="E63" s="1"/>
  <c r="E77"/>
  <c r="E26"/>
  <c r="E78"/>
  <c r="F50" s="1"/>
  <c r="P28" i="1"/>
  <c r="P24"/>
  <c r="P13"/>
  <c r="P11"/>
  <c r="O30"/>
  <c r="P7"/>
  <c r="P26"/>
  <c r="P23"/>
  <c r="P22"/>
  <c r="P21"/>
  <c r="P19"/>
  <c r="P18"/>
  <c r="P17"/>
  <c r="P16"/>
  <c r="P15"/>
  <c r="P12"/>
  <c r="P10"/>
  <c r="P9"/>
  <c r="P8"/>
  <c r="P6"/>
  <c r="H24"/>
  <c r="W24"/>
  <c r="W12"/>
  <c r="U9"/>
  <c r="W6"/>
  <c r="K14"/>
  <c r="I24"/>
  <c r="W22"/>
  <c r="E26"/>
  <c r="F9" s="1"/>
  <c r="Q26"/>
  <c r="R24"/>
  <c r="G26"/>
  <c r="W36"/>
  <c r="O63"/>
  <c r="I48"/>
  <c r="W40"/>
  <c r="N48"/>
  <c r="U48"/>
  <c r="U50" s="1"/>
  <c r="W13"/>
  <c r="K24"/>
  <c r="W28"/>
  <c r="I39"/>
  <c r="W34"/>
  <c r="E63"/>
  <c r="F50"/>
  <c r="Q63"/>
  <c r="W41"/>
  <c r="W11"/>
  <c r="P14"/>
  <c r="N23"/>
  <c r="F39"/>
  <c r="W35"/>
  <c r="W38"/>
  <c r="W42"/>
  <c r="W43"/>
  <c r="W44"/>
  <c r="W45"/>
  <c r="W46"/>
  <c r="W47"/>
  <c r="T63"/>
  <c r="F62"/>
  <c r="W53"/>
  <c r="W54"/>
  <c r="O77"/>
  <c r="H77"/>
  <c r="N76"/>
  <c r="N77" s="1"/>
  <c r="K62"/>
  <c r="K63" s="1"/>
  <c r="K78" s="1"/>
  <c r="W52"/>
  <c r="W62" s="1"/>
  <c r="U62"/>
  <c r="U78" s="1"/>
  <c r="O78"/>
  <c r="W55"/>
  <c r="F77"/>
  <c r="T77"/>
  <c r="Q78"/>
  <c r="W56"/>
  <c r="N57"/>
  <c r="N62" s="1"/>
  <c r="N63" s="1"/>
  <c r="I72"/>
  <c r="I77" s="1"/>
  <c r="W73"/>
  <c r="W66"/>
  <c r="F21" i="3" l="1"/>
  <c r="F7"/>
  <c r="F24"/>
  <c r="F23"/>
  <c r="F6"/>
  <c r="F78"/>
  <c r="F75"/>
  <c r="F76" s="1"/>
  <c r="F73"/>
  <c r="F61"/>
  <c r="F59"/>
  <c r="F56"/>
  <c r="F55"/>
  <c r="F53"/>
  <c r="F58"/>
  <c r="F70"/>
  <c r="F67"/>
  <c r="F69"/>
  <c r="F66"/>
  <c r="F54"/>
  <c r="F52"/>
  <c r="F51"/>
  <c r="F71"/>
  <c r="F68"/>
  <c r="F46"/>
  <c r="F45"/>
  <c r="F44"/>
  <c r="F43"/>
  <c r="F42"/>
  <c r="F41"/>
  <c r="F40"/>
  <c r="F38"/>
  <c r="F37"/>
  <c r="F36"/>
  <c r="F57"/>
  <c r="F9"/>
  <c r="F50"/>
  <c r="F34"/>
  <c r="E30"/>
  <c r="F28"/>
  <c r="F26"/>
  <c r="F19"/>
  <c r="F18"/>
  <c r="F17"/>
  <c r="F16"/>
  <c r="F15"/>
  <c r="F14"/>
  <c r="F13"/>
  <c r="F12"/>
  <c r="F11"/>
  <c r="F10"/>
  <c r="F8"/>
  <c r="F35"/>
  <c r="E30" i="4"/>
  <c r="F28"/>
  <c r="F26"/>
  <c r="F13"/>
  <c r="F12"/>
  <c r="F11"/>
  <c r="F10"/>
  <c r="F19"/>
  <c r="F18"/>
  <c r="F17"/>
  <c r="F16"/>
  <c r="F15"/>
  <c r="F23"/>
  <c r="F22"/>
  <c r="F21"/>
  <c r="F14"/>
  <c r="F8"/>
  <c r="F6"/>
  <c r="F7"/>
  <c r="F24"/>
  <c r="F9"/>
  <c r="F78"/>
  <c r="F75"/>
  <c r="F74"/>
  <c r="F73"/>
  <c r="F61"/>
  <c r="F59"/>
  <c r="F56"/>
  <c r="F55"/>
  <c r="F54"/>
  <c r="F53"/>
  <c r="F70"/>
  <c r="F67"/>
  <c r="F52"/>
  <c r="F51"/>
  <c r="F71"/>
  <c r="F68"/>
  <c r="F58"/>
  <c r="F44"/>
  <c r="F38"/>
  <c r="F37"/>
  <c r="F36"/>
  <c r="F35"/>
  <c r="F34"/>
  <c r="F69"/>
  <c r="F66"/>
  <c r="F72" s="1"/>
  <c r="F46"/>
  <c r="F57"/>
  <c r="F45"/>
  <c r="F43"/>
  <c r="F42"/>
  <c r="F41"/>
  <c r="F40"/>
  <c r="U63" i="1"/>
  <c r="V50"/>
  <c r="V78"/>
  <c r="V75"/>
  <c r="V73"/>
  <c r="V61"/>
  <c r="V59"/>
  <c r="V56"/>
  <c r="V57"/>
  <c r="V51"/>
  <c r="V58"/>
  <c r="V55"/>
  <c r="V52"/>
  <c r="V53"/>
  <c r="V37"/>
  <c r="V34"/>
  <c r="V39" s="1"/>
  <c r="V35"/>
  <c r="V36"/>
  <c r="V41"/>
  <c r="V45"/>
  <c r="V43"/>
  <c r="V68"/>
  <c r="V71"/>
  <c r="V67"/>
  <c r="V70"/>
  <c r="V42"/>
  <c r="V38"/>
  <c r="V69"/>
  <c r="V74"/>
  <c r="V76" s="1"/>
  <c r="V40"/>
  <c r="V44"/>
  <c r="V46"/>
  <c r="V54"/>
  <c r="V66"/>
  <c r="V72" s="1"/>
  <c r="L78"/>
  <c r="L75"/>
  <c r="L73"/>
  <c r="L61"/>
  <c r="L59"/>
  <c r="L53"/>
  <c r="L55"/>
  <c r="L46"/>
  <c r="L45"/>
  <c r="L44"/>
  <c r="L43"/>
  <c r="L42"/>
  <c r="L40"/>
  <c r="L48" s="1"/>
  <c r="L38"/>
  <c r="L35"/>
  <c r="L37"/>
  <c r="L34"/>
  <c r="L41"/>
  <c r="L36"/>
  <c r="L50"/>
  <c r="L56"/>
  <c r="L71"/>
  <c r="L57"/>
  <c r="L74"/>
  <c r="L76" s="1"/>
  <c r="L68"/>
  <c r="L52"/>
  <c r="L54"/>
  <c r="L51"/>
  <c r="L62" s="1"/>
  <c r="L58"/>
  <c r="L70"/>
  <c r="L69"/>
  <c r="L67"/>
  <c r="L66"/>
  <c r="L72" s="1"/>
  <c r="W72"/>
  <c r="R78"/>
  <c r="R57"/>
  <c r="R71"/>
  <c r="R70"/>
  <c r="R69"/>
  <c r="R68"/>
  <c r="R67"/>
  <c r="R66"/>
  <c r="R72" s="1"/>
  <c r="R58"/>
  <c r="R52"/>
  <c r="R75"/>
  <c r="R74"/>
  <c r="R73"/>
  <c r="R61"/>
  <c r="R59"/>
  <c r="R56"/>
  <c r="R55"/>
  <c r="R54"/>
  <c r="R53"/>
  <c r="R46"/>
  <c r="R45"/>
  <c r="R44"/>
  <c r="R43"/>
  <c r="R42"/>
  <c r="R41"/>
  <c r="R40"/>
  <c r="R48" s="1"/>
  <c r="R51"/>
  <c r="R38"/>
  <c r="R35"/>
  <c r="R37"/>
  <c r="R34"/>
  <c r="R36"/>
  <c r="P75"/>
  <c r="P74"/>
  <c r="P76" s="1"/>
  <c r="P73"/>
  <c r="P61"/>
  <c r="P59"/>
  <c r="P56"/>
  <c r="P57"/>
  <c r="P51"/>
  <c r="P78"/>
  <c r="P71"/>
  <c r="P70"/>
  <c r="P69"/>
  <c r="P68"/>
  <c r="P67"/>
  <c r="P66"/>
  <c r="P58"/>
  <c r="P54"/>
  <c r="P53"/>
  <c r="P46"/>
  <c r="P45"/>
  <c r="P44"/>
  <c r="P43"/>
  <c r="P42"/>
  <c r="P41"/>
  <c r="P55"/>
  <c r="P52"/>
  <c r="P36"/>
  <c r="P40"/>
  <c r="P38"/>
  <c r="P35"/>
  <c r="P37"/>
  <c r="P34"/>
  <c r="P39" s="1"/>
  <c r="F63"/>
  <c r="I50"/>
  <c r="W48"/>
  <c r="P50"/>
  <c r="G30"/>
  <c r="H30" s="1"/>
  <c r="H26"/>
  <c r="H23"/>
  <c r="H22"/>
  <c r="H21"/>
  <c r="H19"/>
  <c r="H18"/>
  <c r="H17"/>
  <c r="H16"/>
  <c r="H15"/>
  <c r="H10"/>
  <c r="H13"/>
  <c r="H28"/>
  <c r="H8"/>
  <c r="H7"/>
  <c r="H6"/>
  <c r="H12"/>
  <c r="H11"/>
  <c r="F24"/>
  <c r="I26"/>
  <c r="J24"/>
  <c r="W9"/>
  <c r="H9"/>
  <c r="O79"/>
  <c r="P47" s="1"/>
  <c r="P30"/>
  <c r="E30"/>
  <c r="F30" s="1"/>
  <c r="F28"/>
  <c r="F26"/>
  <c r="F6"/>
  <c r="F22"/>
  <c r="F21"/>
  <c r="F19"/>
  <c r="F18"/>
  <c r="F17"/>
  <c r="F16"/>
  <c r="F15"/>
  <c r="F14"/>
  <c r="F23"/>
  <c r="F13"/>
  <c r="F12"/>
  <c r="F11"/>
  <c r="F10"/>
  <c r="F8"/>
  <c r="F7"/>
  <c r="L14"/>
  <c r="W26"/>
  <c r="W14"/>
  <c r="R50"/>
  <c r="W76"/>
  <c r="X11"/>
  <c r="W39"/>
  <c r="K26"/>
  <c r="L24"/>
  <c r="Q30"/>
  <c r="R26"/>
  <c r="R23"/>
  <c r="R22"/>
  <c r="R21"/>
  <c r="R19"/>
  <c r="R18"/>
  <c r="R17"/>
  <c r="R16"/>
  <c r="R15"/>
  <c r="R14"/>
  <c r="R28"/>
  <c r="R13"/>
  <c r="R12"/>
  <c r="R11"/>
  <c r="R10"/>
  <c r="R8"/>
  <c r="R7"/>
  <c r="R6"/>
  <c r="H14"/>
  <c r="R9"/>
  <c r="U26"/>
  <c r="V9" s="1"/>
  <c r="F39" i="3" l="1"/>
  <c r="E79"/>
  <c r="F47" s="1"/>
  <c r="F30"/>
  <c r="F48"/>
  <c r="F62"/>
  <c r="F63" s="1"/>
  <c r="F72"/>
  <c r="F77" s="1"/>
  <c r="F48" i="4"/>
  <c r="F39"/>
  <c r="F76"/>
  <c r="F77" s="1"/>
  <c r="F62"/>
  <c r="F63" s="1"/>
  <c r="E79"/>
  <c r="F47" s="1"/>
  <c r="F30"/>
  <c r="W30" i="1"/>
  <c r="X26"/>
  <c r="X20"/>
  <c r="X7"/>
  <c r="X16"/>
  <c r="X23"/>
  <c r="X19"/>
  <c r="X8"/>
  <c r="X17"/>
  <c r="X18"/>
  <c r="X10"/>
  <c r="X21"/>
  <c r="X15"/>
  <c r="X28"/>
  <c r="X9"/>
  <c r="W50"/>
  <c r="W78"/>
  <c r="X14"/>
  <c r="X12"/>
  <c r="X13"/>
  <c r="P48"/>
  <c r="R39"/>
  <c r="X22"/>
  <c r="L8"/>
  <c r="L7"/>
  <c r="L23"/>
  <c r="L6"/>
  <c r="K30"/>
  <c r="L26"/>
  <c r="L11"/>
  <c r="L15"/>
  <c r="L18"/>
  <c r="L28"/>
  <c r="L12"/>
  <c r="L10"/>
  <c r="L16"/>
  <c r="L19"/>
  <c r="L9"/>
  <c r="L13"/>
  <c r="L22"/>
  <c r="L17"/>
  <c r="L21"/>
  <c r="X24"/>
  <c r="X6"/>
  <c r="I30"/>
  <c r="J28"/>
  <c r="J26"/>
  <c r="J22"/>
  <c r="J21"/>
  <c r="J19"/>
  <c r="J18"/>
  <c r="J17"/>
  <c r="J16"/>
  <c r="J15"/>
  <c r="J9"/>
  <c r="J10"/>
  <c r="J13"/>
  <c r="J6"/>
  <c r="J11"/>
  <c r="J7"/>
  <c r="J14"/>
  <c r="J12"/>
  <c r="J8"/>
  <c r="J23"/>
  <c r="I63"/>
  <c r="I78" s="1"/>
  <c r="J50" s="1"/>
  <c r="P72"/>
  <c r="R62"/>
  <c r="R76"/>
  <c r="R77" s="1"/>
  <c r="L63"/>
  <c r="L39"/>
  <c r="V48"/>
  <c r="Q79"/>
  <c r="R47" s="1"/>
  <c r="R30"/>
  <c r="P62"/>
  <c r="P77"/>
  <c r="W77"/>
  <c r="V77"/>
  <c r="R63"/>
  <c r="U30"/>
  <c r="V23"/>
  <c r="V22"/>
  <c r="V21"/>
  <c r="V19"/>
  <c r="V18"/>
  <c r="V17"/>
  <c r="V16"/>
  <c r="V15"/>
  <c r="V28"/>
  <c r="V26"/>
  <c r="V11"/>
  <c r="V13"/>
  <c r="V10"/>
  <c r="V7"/>
  <c r="V12"/>
  <c r="V24"/>
  <c r="V8"/>
  <c r="V6"/>
  <c r="V14"/>
  <c r="P63"/>
  <c r="L77"/>
  <c r="V62"/>
  <c r="V63" s="1"/>
  <c r="U79" l="1"/>
  <c r="V47" s="1"/>
  <c r="V30"/>
  <c r="I79"/>
  <c r="J47" s="1"/>
  <c r="J30"/>
  <c r="J74"/>
  <c r="J57"/>
  <c r="J56"/>
  <c r="J78"/>
  <c r="J54"/>
  <c r="J51"/>
  <c r="J36"/>
  <c r="J35"/>
  <c r="J40"/>
  <c r="J45"/>
  <c r="J52"/>
  <c r="J55"/>
  <c r="J61"/>
  <c r="J58"/>
  <c r="J70"/>
  <c r="J46"/>
  <c r="J37"/>
  <c r="J44"/>
  <c r="J53"/>
  <c r="J66"/>
  <c r="J38"/>
  <c r="J42"/>
  <c r="J68"/>
  <c r="J41"/>
  <c r="J43"/>
  <c r="J34"/>
  <c r="J39" s="1"/>
  <c r="J67"/>
  <c r="J59"/>
  <c r="J73"/>
  <c r="J75"/>
  <c r="J69"/>
  <c r="J71"/>
  <c r="X78"/>
  <c r="X51"/>
  <c r="X68"/>
  <c r="X61"/>
  <c r="X58"/>
  <c r="X74"/>
  <c r="X57"/>
  <c r="X71"/>
  <c r="X37"/>
  <c r="X69"/>
  <c r="X70"/>
  <c r="X75"/>
  <c r="X59"/>
  <c r="X67"/>
  <c r="X54"/>
  <c r="X42"/>
  <c r="X52"/>
  <c r="X35"/>
  <c r="X46"/>
  <c r="X66"/>
  <c r="X55"/>
  <c r="X43"/>
  <c r="X40"/>
  <c r="X45"/>
  <c r="X36"/>
  <c r="X56"/>
  <c r="X44"/>
  <c r="X41"/>
  <c r="X38"/>
  <c r="X73"/>
  <c r="X34"/>
  <c r="X39" s="1"/>
  <c r="K79"/>
  <c r="L47" s="1"/>
  <c r="L30"/>
  <c r="W63"/>
  <c r="X50"/>
  <c r="W79"/>
  <c r="X30"/>
  <c r="X48" l="1"/>
  <c r="X72"/>
  <c r="J76"/>
  <c r="J48"/>
  <c r="J62"/>
  <c r="J63" s="1"/>
  <c r="X53"/>
  <c r="X62" s="1"/>
  <c r="X63" s="1"/>
  <c r="X47"/>
  <c r="X76"/>
  <c r="X77" s="1"/>
  <c r="J72"/>
  <c r="J77" l="1"/>
</calcChain>
</file>

<file path=xl/sharedStrings.xml><?xml version="1.0" encoding="utf-8"?>
<sst xmlns="http://schemas.openxmlformats.org/spreadsheetml/2006/main" count="318" uniqueCount="78">
  <si>
    <t>UNIVERSIDAD AUTONOMA DE CHIHUAHUA</t>
  </si>
  <si>
    <t>ESTADO DE INGRESOS Y EGRESOS ACUMULADO POR FONDOS</t>
  </si>
  <si>
    <t>EJERCICIO   2 0 1 2</t>
  </si>
  <si>
    <t>CONCEPTO</t>
  </si>
  <si>
    <t>ENERO</t>
  </si>
  <si>
    <t>%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</si>
  <si>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</si>
  <si>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</si>
  <si>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</si>
  <si>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</si>
  <si>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</si>
  <si>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</si>
  <si>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</si>
  <si>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</si>
  <si>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ACUMULADO</t>
  </si>
  <si>
    <t>I  N  G  R  E  S  O  S:</t>
  </si>
  <si>
    <t>Subsidio Federal</t>
  </si>
  <si>
    <t>Subsidio Estatal</t>
  </si>
  <si>
    <t xml:space="preserve">Subsidio Estatal Extraordinario </t>
  </si>
  <si>
    <t>SUMA SUBSIDIOS</t>
  </si>
  <si>
    <t>Recursos PIFI</t>
  </si>
  <si>
    <t>Recursos Promep</t>
  </si>
  <si>
    <t>Recursos Construcción Campus II</t>
  </si>
  <si>
    <t>Recursos Convenios</t>
  </si>
  <si>
    <t>SUMA OTROS APOYOS FED.</t>
  </si>
  <si>
    <t>Insc., Coleg. y Exámenes Posgrado</t>
  </si>
  <si>
    <t>Insc., Coleg. y Exámenes Licenciatura</t>
  </si>
  <si>
    <t>Servicios Académicos y Profesionales</t>
  </si>
  <si>
    <t>Incorporaciones</t>
  </si>
  <si>
    <t>Donativos</t>
  </si>
  <si>
    <t>Impuesto Universitario Municipal</t>
  </si>
  <si>
    <t>Rendimientos Financieros</t>
  </si>
  <si>
    <t>Venta de Productos</t>
  </si>
  <si>
    <t>Otros Ingresos</t>
  </si>
  <si>
    <t>SUMA INGRESOS PROPIOS</t>
  </si>
  <si>
    <t>T O T A L    I N G R E S O S</t>
  </si>
  <si>
    <t>BECAS Y CONDONACIONES</t>
  </si>
  <si>
    <t>I N G R E S O S   N E T O S</t>
  </si>
  <si>
    <t>E  G  R  E  S  O  S:</t>
  </si>
  <si>
    <t>FONDO GENÉRICO</t>
  </si>
  <si>
    <t>Servicios Personales</t>
  </si>
  <si>
    <t>Servicios Generales</t>
  </si>
  <si>
    <t>Materiales de Consumo</t>
  </si>
  <si>
    <t>Mantenimiento y Conservación</t>
  </si>
  <si>
    <t>Apoyos</t>
  </si>
  <si>
    <t>SUMA GASTOS OPERACION</t>
  </si>
  <si>
    <t>Producción Agrícola</t>
  </si>
  <si>
    <t>Producción Frutícola</t>
  </si>
  <si>
    <t>Producción Ganadera</t>
  </si>
  <si>
    <t>Producción Avícola</t>
  </si>
  <si>
    <t>Producción de Cárnicos</t>
  </si>
  <si>
    <t>Producción Alimentos Balanceados</t>
  </si>
  <si>
    <t>Producción de Praderas</t>
  </si>
  <si>
    <t>Producción de Especies Menores</t>
  </si>
  <si>
    <t>SUMA COSTO PRODUCCION</t>
  </si>
  <si>
    <t>SUMAN GASTOS Y COSTOS</t>
  </si>
  <si>
    <t>Obras de Arte</t>
  </si>
  <si>
    <t>Acervo Bibliográfico</t>
  </si>
  <si>
    <t>Terrenos y predios</t>
  </si>
  <si>
    <t>Edificios y Construcciones</t>
  </si>
  <si>
    <t>Maquinaria</t>
  </si>
  <si>
    <t>Mobiliario y Equipo Oficina</t>
  </si>
  <si>
    <t>Mobiliario y Equipo Académico</t>
  </si>
  <si>
    <t>Equipo de Transporte</t>
  </si>
  <si>
    <t>Equipo de Cómputo</t>
  </si>
  <si>
    <t>Pié de Cría</t>
  </si>
  <si>
    <t>Otras Inversiones</t>
  </si>
  <si>
    <t>SUMA INVERSIONES</t>
  </si>
  <si>
    <t>TOTAL EGRESOS FONDO GENÉRICO</t>
  </si>
  <si>
    <t>FONDOS ESPECÍFICOS</t>
  </si>
  <si>
    <t>Becas</t>
  </si>
  <si>
    <t>SUMAN GASTOS DE OPERACIÓN</t>
  </si>
  <si>
    <t>Mobiliario y Equipo</t>
  </si>
  <si>
    <t>Otros</t>
  </si>
  <si>
    <t>SUMAN INVERSIONES</t>
  </si>
  <si>
    <t>TOTAL EGRESOS FONDO ESPECÍFICO</t>
  </si>
  <si>
    <t>TOTAL EGRESOS</t>
  </si>
  <si>
    <t>REMANENTE  (DEFICIT)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</si>
</sst>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0.0"/>
    <numFmt numFmtId="166" formatCode="_-[$$-80A]* #,##0.00_-;\-[$$-80A]* #,##0.00_-;_-[$$-80A]* &quot;-&quot;??_-;_-@_-"/>
    <numFmt numFmtId="167" formatCode="_-[$$-80A]* #,##0_-;\-[$$-80A]* #,##0_-;_-[$$-80A]* &quot;-&quot;??_-;_-@_-"/>
    <numFmt numFmtId="168" formatCode="_(&quot;$&quot;* #,##0_);_(&quot;$&quot;* \(#,##0\);_(&quot;$&quot;* &quot;-&quot;??_);_(@_)"/>
    <numFmt numFmtId="169" formatCode="_(* #,##0.0_);_(* \(#,##0.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7.5"/>
      <name val="Arial"/>
      <family val="2"/>
    </font>
    <font>
      <sz val="8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b/>
      <sz val="7"/>
      <color indexed="31"/>
      <name val="Arial"/>
      <family val="2"/>
    </font>
    <font>
      <sz val="7"/>
      <color indexed="31"/>
      <name val="Arial"/>
      <family val="2"/>
    </font>
    <font>
      <b/>
      <sz val="7"/>
      <name val="Arial"/>
      <family val="2"/>
    </font>
    <font>
      <b/>
      <i/>
      <u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9">
    <xf numFmtId="0" fontId="0" fillId="0" borderId="0" xfId="0"/>
    <xf numFmtId="164" fontId="5" fillId="2" borderId="12" xfId="1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>
      <alignment horizontal="center"/>
    </xf>
    <xf numFmtId="43" fontId="5" fillId="2" borderId="12" xfId="1" applyFont="1" applyFill="1" applyBorder="1" applyAlignment="1">
      <alignment horizontal="center"/>
    </xf>
    <xf numFmtId="165" fontId="6" fillId="2" borderId="12" xfId="0" applyNumberFormat="1" applyFont="1" applyFill="1" applyBorder="1" applyAlignment="1">
      <alignment horizontal="center"/>
    </xf>
    <xf numFmtId="0" fontId="8" fillId="0" borderId="5" xfId="0" applyFont="1" applyBorder="1" applyAlignment="1">
      <alignment horizontal="centerContinuous"/>
    </xf>
    <xf numFmtId="0" fontId="8" fillId="0" borderId="0" xfId="0" applyFont="1" applyBorder="1" applyAlignment="1">
      <alignment horizontal="centerContinuous"/>
    </xf>
    <xf numFmtId="0" fontId="8" fillId="0" borderId="13" xfId="0" applyFont="1" applyBorder="1" applyAlignment="1">
      <alignment horizontal="centerContinuous"/>
    </xf>
    <xf numFmtId="43" fontId="8" fillId="0" borderId="5" xfId="1" applyFont="1" applyBorder="1" applyAlignment="1">
      <alignment horizontal="centerContinuous"/>
    </xf>
    <xf numFmtId="164" fontId="8" fillId="0" borderId="13" xfId="1" applyNumberFormat="1" applyFont="1" applyBorder="1" applyAlignment="1">
      <alignment horizontal="centerContinuous"/>
    </xf>
    <xf numFmtId="164" fontId="2" fillId="0" borderId="14" xfId="1" applyNumberFormat="1" applyFont="1" applyBorder="1"/>
    <xf numFmtId="165" fontId="4" fillId="0" borderId="0" xfId="0" applyNumberFormat="1" applyFont="1" applyBorder="1"/>
    <xf numFmtId="165" fontId="4" fillId="0" borderId="5" xfId="0" applyNumberFormat="1" applyFont="1" applyBorder="1"/>
    <xf numFmtId="0" fontId="6" fillId="0" borderId="4" xfId="0" applyFont="1" applyBorder="1"/>
    <xf numFmtId="0" fontId="6" fillId="0" borderId="0" xfId="0" applyFont="1" applyBorder="1"/>
    <xf numFmtId="0" fontId="6" fillId="0" borderId="5" xfId="0" applyFont="1" applyBorder="1"/>
    <xf numFmtId="166" fontId="9" fillId="0" borderId="14" xfId="2" applyNumberFormat="1" applyFont="1" applyFill="1" applyBorder="1"/>
    <xf numFmtId="165" fontId="9" fillId="0" borderId="0" xfId="0" applyNumberFormat="1" applyFont="1" applyBorder="1"/>
    <xf numFmtId="167" fontId="9" fillId="0" borderId="14" xfId="2" applyNumberFormat="1" applyFont="1" applyFill="1" applyBorder="1"/>
    <xf numFmtId="167" fontId="9" fillId="0" borderId="14" xfId="1" applyNumberFormat="1" applyFont="1" applyFill="1" applyBorder="1"/>
    <xf numFmtId="167" fontId="9" fillId="0" borderId="14" xfId="2" applyNumberFormat="1" applyFont="1" applyBorder="1"/>
    <xf numFmtId="165" fontId="9" fillId="0" borderId="5" xfId="0" applyNumberFormat="1" applyFont="1" applyBorder="1"/>
    <xf numFmtId="164" fontId="9" fillId="0" borderId="14" xfId="1" applyNumberFormat="1" applyFont="1" applyFill="1" applyBorder="1"/>
    <xf numFmtId="164" fontId="9" fillId="0" borderId="14" xfId="1" applyNumberFormat="1" applyFont="1" applyBorder="1"/>
    <xf numFmtId="164" fontId="9" fillId="0" borderId="15" xfId="1" applyNumberFormat="1" applyFont="1" applyFill="1" applyBorder="1"/>
    <xf numFmtId="165" fontId="9" fillId="0" borderId="16" xfId="0" applyNumberFormat="1" applyFont="1" applyBorder="1"/>
    <xf numFmtId="164" fontId="9" fillId="0" borderId="15" xfId="1" applyNumberFormat="1" applyFont="1" applyBorder="1"/>
    <xf numFmtId="165" fontId="9" fillId="0" borderId="17" xfId="0" applyNumberFormat="1" applyFont="1" applyBorder="1"/>
    <xf numFmtId="0" fontId="3" fillId="0" borderId="0" xfId="0" applyFont="1" applyBorder="1"/>
    <xf numFmtId="164" fontId="10" fillId="0" borderId="15" xfId="1" applyNumberFormat="1" applyFont="1" applyFill="1" applyBorder="1"/>
    <xf numFmtId="165" fontId="11" fillId="3" borderId="16" xfId="0" applyNumberFormat="1" applyFont="1" applyFill="1" applyBorder="1"/>
    <xf numFmtId="164" fontId="10" fillId="3" borderId="15" xfId="1" applyNumberFormat="1" applyFont="1" applyFill="1" applyBorder="1"/>
    <xf numFmtId="165" fontId="11" fillId="3" borderId="17" xfId="0" applyNumberFormat="1" applyFont="1" applyFill="1" applyBorder="1"/>
    <xf numFmtId="164" fontId="6" fillId="0" borderId="5" xfId="0" applyNumberFormat="1" applyFont="1" applyBorder="1"/>
    <xf numFmtId="164" fontId="6" fillId="0" borderId="14" xfId="1" applyNumberFormat="1" applyFont="1" applyBorder="1"/>
    <xf numFmtId="164" fontId="6" fillId="0" borderId="4" xfId="1" applyNumberFormat="1" applyFont="1" applyBorder="1"/>
    <xf numFmtId="164" fontId="6" fillId="0" borderId="0" xfId="1" applyNumberFormat="1" applyFont="1" applyBorder="1"/>
    <xf numFmtId="164" fontId="6" fillId="0" borderId="5" xfId="1" applyNumberFormat="1" applyFont="1" applyBorder="1"/>
    <xf numFmtId="164" fontId="12" fillId="3" borderId="15" xfId="1" applyNumberFormat="1" applyFont="1" applyFill="1" applyBorder="1"/>
    <xf numFmtId="165" fontId="13" fillId="3" borderId="16" xfId="0" applyNumberFormat="1" applyFont="1" applyFill="1" applyBorder="1"/>
    <xf numFmtId="164" fontId="13" fillId="3" borderId="15" xfId="1" applyNumberFormat="1" applyFont="1" applyFill="1" applyBorder="1"/>
    <xf numFmtId="165" fontId="13" fillId="3" borderId="17" xfId="0" applyNumberFormat="1" applyFont="1" applyFill="1" applyBorder="1"/>
    <xf numFmtId="164" fontId="14" fillId="2" borderId="18" xfId="1" applyNumberFormat="1" applyFont="1" applyFill="1" applyBorder="1"/>
    <xf numFmtId="1" fontId="10" fillId="2" borderId="19" xfId="0" applyNumberFormat="1" applyFont="1" applyFill="1" applyBorder="1"/>
    <xf numFmtId="164" fontId="10" fillId="2" borderId="18" xfId="1" applyNumberFormat="1" applyFont="1" applyFill="1" applyBorder="1"/>
    <xf numFmtId="1" fontId="10" fillId="2" borderId="20" xfId="0" applyNumberFormat="1" applyFont="1" applyFill="1" applyBorder="1"/>
    <xf numFmtId="165" fontId="9" fillId="0" borderId="14" xfId="0" applyNumberFormat="1" applyFont="1" applyBorder="1"/>
    <xf numFmtId="43" fontId="9" fillId="0" borderId="14" xfId="1" applyFont="1" applyBorder="1"/>
    <xf numFmtId="0" fontId="4" fillId="0" borderId="4" xfId="0" applyFont="1" applyBorder="1"/>
    <xf numFmtId="0" fontId="4" fillId="0" borderId="0" xfId="0" applyFont="1" applyBorder="1"/>
    <xf numFmtId="0" fontId="15" fillId="0" borderId="0" xfId="0" applyFont="1" applyBorder="1"/>
    <xf numFmtId="0" fontId="4" fillId="0" borderId="5" xfId="0" applyFont="1" applyBorder="1"/>
    <xf numFmtId="164" fontId="4" fillId="0" borderId="14" xfId="1" applyNumberFormat="1" applyFont="1" applyFill="1" applyBorder="1"/>
    <xf numFmtId="165" fontId="4" fillId="0" borderId="14" xfId="0" applyNumberFormat="1" applyFont="1" applyBorder="1"/>
    <xf numFmtId="43" fontId="4" fillId="0" borderId="14" xfId="1" applyFont="1" applyBorder="1"/>
    <xf numFmtId="164" fontId="4" fillId="0" borderId="14" xfId="1" applyNumberFormat="1" applyFont="1" applyBorder="1"/>
    <xf numFmtId="168" fontId="9" fillId="0" borderId="14" xfId="2" applyNumberFormat="1" applyFont="1" applyFill="1" applyBorder="1"/>
    <xf numFmtId="165" fontId="9" fillId="0" borderId="16" xfId="1" applyNumberFormat="1" applyFont="1" applyBorder="1"/>
    <xf numFmtId="165" fontId="9" fillId="0" borderId="17" xfId="1" applyNumberFormat="1" applyFont="1" applyBorder="1"/>
    <xf numFmtId="164" fontId="10" fillId="0" borderId="18" xfId="1" applyNumberFormat="1" applyFont="1" applyFill="1" applyBorder="1"/>
    <xf numFmtId="165" fontId="11" fillId="3" borderId="19" xfId="1" applyNumberFormat="1" applyFont="1" applyFill="1" applyBorder="1"/>
    <xf numFmtId="164" fontId="10" fillId="3" borderId="18" xfId="1" applyNumberFormat="1" applyFont="1" applyFill="1" applyBorder="1"/>
    <xf numFmtId="165" fontId="11" fillId="3" borderId="20" xfId="1" applyNumberFormat="1" applyFont="1" applyFill="1" applyBorder="1"/>
    <xf numFmtId="168" fontId="9" fillId="0" borderId="14" xfId="2" applyNumberFormat="1" applyFont="1" applyBorder="1"/>
    <xf numFmtId="164" fontId="12" fillId="0" borderId="15" xfId="1" applyNumberFormat="1" applyFont="1" applyFill="1" applyBorder="1"/>
    <xf numFmtId="43" fontId="13" fillId="3" borderId="15" xfId="1" applyFont="1" applyFill="1" applyBorder="1"/>
    <xf numFmtId="0" fontId="3" fillId="0" borderId="4" xfId="0" applyFont="1" applyBorder="1"/>
    <xf numFmtId="0" fontId="3" fillId="0" borderId="5" xfId="0" applyFont="1" applyBorder="1"/>
    <xf numFmtId="164" fontId="10" fillId="0" borderId="21" xfId="1" applyNumberFormat="1" applyFont="1" applyFill="1" applyBorder="1"/>
    <xf numFmtId="165" fontId="10" fillId="3" borderId="22" xfId="0" applyNumberFormat="1" applyFont="1" applyFill="1" applyBorder="1"/>
    <xf numFmtId="164" fontId="10" fillId="3" borderId="21" xfId="1" applyNumberFormat="1" applyFont="1" applyFill="1" applyBorder="1"/>
    <xf numFmtId="165" fontId="10" fillId="3" borderId="23" xfId="0" applyNumberFormat="1" applyFont="1" applyFill="1" applyBorder="1"/>
    <xf numFmtId="164" fontId="10" fillId="0" borderId="24" xfId="1" applyNumberFormat="1" applyFont="1" applyFill="1" applyBorder="1"/>
    <xf numFmtId="165" fontId="10" fillId="3" borderId="25" xfId="0" applyNumberFormat="1" applyFont="1" applyFill="1" applyBorder="1"/>
    <xf numFmtId="164" fontId="10" fillId="3" borderId="24" xfId="1" applyNumberFormat="1" applyFont="1" applyFill="1" applyBorder="1"/>
    <xf numFmtId="165" fontId="10" fillId="3" borderId="26" xfId="0" applyNumberFormat="1" applyFont="1" applyFill="1" applyBorder="1"/>
    <xf numFmtId="0" fontId="3" fillId="0" borderId="1" xfId="0" applyFont="1" applyBorder="1"/>
    <xf numFmtId="0" fontId="3" fillId="0" borderId="2" xfId="0" applyFont="1" applyBorder="1"/>
    <xf numFmtId="164" fontId="10" fillId="0" borderId="13" xfId="1" applyNumberFormat="1" applyFont="1" applyFill="1" applyBorder="1"/>
    <xf numFmtId="165" fontId="10" fillId="3" borderId="2" xfId="0" applyNumberFormat="1" applyFont="1" applyFill="1" applyBorder="1"/>
    <xf numFmtId="165" fontId="10" fillId="3" borderId="13" xfId="0" applyNumberFormat="1" applyFont="1" applyFill="1" applyBorder="1"/>
    <xf numFmtId="43" fontId="10" fillId="3" borderId="13" xfId="1" applyFont="1" applyFill="1" applyBorder="1"/>
    <xf numFmtId="164" fontId="10" fillId="3" borderId="13" xfId="1" applyNumberFormat="1" applyFont="1" applyFill="1" applyBorder="1"/>
    <xf numFmtId="165" fontId="10" fillId="3" borderId="3" xfId="0" applyNumberFormat="1" applyFont="1" applyFill="1" applyBorder="1"/>
    <xf numFmtId="0" fontId="15" fillId="3" borderId="0" xfId="0" applyFont="1" applyFill="1" applyBorder="1"/>
    <xf numFmtId="164" fontId="10" fillId="0" borderId="14" xfId="1" applyNumberFormat="1" applyFont="1" applyFill="1" applyBorder="1"/>
    <xf numFmtId="165" fontId="10" fillId="3" borderId="0" xfId="0" applyNumberFormat="1" applyFont="1" applyFill="1" applyBorder="1"/>
    <xf numFmtId="165" fontId="10" fillId="3" borderId="14" xfId="0" applyNumberFormat="1" applyFont="1" applyFill="1" applyBorder="1"/>
    <xf numFmtId="43" fontId="10" fillId="3" borderId="14" xfId="1" applyFont="1" applyFill="1" applyBorder="1"/>
    <xf numFmtId="164" fontId="10" fillId="3" borderId="14" xfId="1" applyNumberFormat="1" applyFont="1" applyFill="1" applyBorder="1"/>
    <xf numFmtId="165" fontId="10" fillId="3" borderId="5" xfId="0" applyNumberFormat="1" applyFont="1" applyFill="1" applyBorder="1"/>
    <xf numFmtId="0" fontId="6" fillId="3" borderId="4" xfId="0" applyFont="1" applyFill="1" applyBorder="1"/>
    <xf numFmtId="0" fontId="6" fillId="3" borderId="0" xfId="0" applyFont="1" applyFill="1" applyBorder="1"/>
    <xf numFmtId="164" fontId="11" fillId="0" borderId="14" xfId="1" applyNumberFormat="1" applyFont="1" applyFill="1" applyBorder="1"/>
    <xf numFmtId="0" fontId="3" fillId="3" borderId="0" xfId="0" applyFont="1" applyFill="1" applyBorder="1"/>
    <xf numFmtId="43" fontId="9" fillId="0" borderId="15" xfId="1" applyFont="1" applyBorder="1"/>
    <xf numFmtId="0" fontId="3" fillId="3" borderId="4" xfId="0" applyFont="1" applyFill="1" applyBorder="1"/>
    <xf numFmtId="165" fontId="10" fillId="3" borderId="16" xfId="0" applyNumberFormat="1" applyFont="1" applyFill="1" applyBorder="1"/>
    <xf numFmtId="169" fontId="10" fillId="3" borderId="17" xfId="1" applyNumberFormat="1" applyFont="1" applyFill="1" applyBorder="1"/>
    <xf numFmtId="165" fontId="11" fillId="3" borderId="0" xfId="0" applyNumberFormat="1" applyFont="1" applyFill="1" applyBorder="1"/>
    <xf numFmtId="164" fontId="11" fillId="3" borderId="14" xfId="1" applyNumberFormat="1" applyFont="1" applyFill="1" applyBorder="1"/>
    <xf numFmtId="164" fontId="11" fillId="3" borderId="5" xfId="1" applyNumberFormat="1" applyFont="1" applyFill="1" applyBorder="1"/>
    <xf numFmtId="164" fontId="11" fillId="0" borderId="15" xfId="1" applyNumberFormat="1" applyFont="1" applyFill="1" applyBorder="1"/>
    <xf numFmtId="164" fontId="11" fillId="3" borderId="15" xfId="1" applyNumberFormat="1" applyFont="1" applyFill="1" applyBorder="1"/>
    <xf numFmtId="164" fontId="10" fillId="0" borderId="21" xfId="1" applyNumberFormat="1" applyFont="1" applyBorder="1"/>
    <xf numFmtId="165" fontId="14" fillId="0" borderId="16" xfId="0" applyNumberFormat="1" applyFont="1" applyBorder="1"/>
    <xf numFmtId="164" fontId="14" fillId="0" borderId="15" xfId="1" applyNumberFormat="1" applyFont="1" applyBorder="1"/>
    <xf numFmtId="164" fontId="10" fillId="0" borderId="15" xfId="1" applyNumberFormat="1" applyFont="1" applyBorder="1"/>
    <xf numFmtId="169" fontId="10" fillId="0" borderId="17" xfId="1" applyNumberFormat="1" applyFont="1" applyBorder="1"/>
    <xf numFmtId="165" fontId="14" fillId="0" borderId="0" xfId="0" applyNumberFormat="1" applyFont="1" applyBorder="1"/>
    <xf numFmtId="164" fontId="14" fillId="0" borderId="14" xfId="1" applyNumberFormat="1" applyFont="1" applyBorder="1"/>
    <xf numFmtId="164" fontId="10" fillId="0" borderId="14" xfId="1" applyNumberFormat="1" applyFont="1" applyBorder="1"/>
    <xf numFmtId="169" fontId="10" fillId="0" borderId="5" xfId="1" applyNumberFormat="1" applyFont="1" applyBorder="1"/>
    <xf numFmtId="164" fontId="14" fillId="2" borderId="12" xfId="1" applyNumberFormat="1" applyFont="1" applyFill="1" applyBorder="1"/>
    <xf numFmtId="1" fontId="10" fillId="2" borderId="10" xfId="0" applyNumberFormat="1" applyFont="1" applyFill="1" applyBorder="1"/>
    <xf numFmtId="164" fontId="10" fillId="2" borderId="12" xfId="1" applyNumberFormat="1" applyFont="1" applyFill="1" applyBorder="1"/>
    <xf numFmtId="164" fontId="14" fillId="2" borderId="11" xfId="1" applyNumberFormat="1" applyFont="1" applyFill="1" applyBorder="1"/>
    <xf numFmtId="0" fontId="3" fillId="0" borderId="6" xfId="0" applyFont="1" applyFill="1" applyBorder="1"/>
    <xf numFmtId="0" fontId="3" fillId="0" borderId="7" xfId="0" applyFont="1" applyFill="1" applyBorder="1"/>
    <xf numFmtId="0" fontId="6" fillId="0" borderId="7" xfId="0" applyFont="1" applyFill="1" applyBorder="1"/>
    <xf numFmtId="164" fontId="10" fillId="3" borderId="12" xfId="1" applyNumberFormat="1" applyFont="1" applyFill="1" applyBorder="1"/>
    <xf numFmtId="165" fontId="14" fillId="0" borderId="10" xfId="0" applyNumberFormat="1" applyFont="1" applyBorder="1"/>
    <xf numFmtId="164" fontId="14" fillId="0" borderId="12" xfId="1" applyNumberFormat="1" applyFont="1" applyBorder="1"/>
    <xf numFmtId="164" fontId="10" fillId="3" borderId="11" xfId="1" applyNumberFormat="1" applyFont="1" applyFill="1" applyBorder="1"/>
    <xf numFmtId="165" fontId="6" fillId="2" borderId="11" xfId="0" applyNumberFormat="1" applyFont="1" applyFill="1" applyBorder="1" applyAlignment="1">
      <alignment horizontal="center"/>
    </xf>
    <xf numFmtId="165" fontId="10" fillId="3" borderId="17" xfId="0" applyNumberFormat="1" applyFont="1" applyFill="1" applyBorder="1"/>
    <xf numFmtId="165" fontId="11" fillId="3" borderId="5" xfId="0" applyNumberFormat="1" applyFont="1" applyFill="1" applyBorder="1"/>
    <xf numFmtId="165" fontId="14" fillId="0" borderId="17" xfId="0" applyNumberFormat="1" applyFont="1" applyBorder="1"/>
    <xf numFmtId="165" fontId="14" fillId="0" borderId="5" xfId="0" applyNumberFormat="1" applyFont="1" applyBorder="1"/>
    <xf numFmtId="1" fontId="10" fillId="2" borderId="11" xfId="0" applyNumberFormat="1" applyFont="1" applyFill="1" applyBorder="1"/>
    <xf numFmtId="165" fontId="14" fillId="0" borderId="1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us%20Casillas/Documents/CUADROS/2012/SEPTIEMB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us%20Casillas/Documents/CUADROS/2012/MARZ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us%20Casillas/Documents/CUADROS/2012/ABRI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us%20Casillas/Documents/CUADROS/2012/MAY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Patronato final"/>
      <sheetName val="Patronato"/>
      <sheetName val="COMPRES"/>
      <sheetName val="BAL"/>
      <sheetName val="BALCOM"/>
      <sheetName val="rdo"/>
      <sheetName val="RDOACUM"/>
      <sheetName val="mesvsmes"/>
      <sheetName val="IYE"/>
      <sheetName val="CAJA"/>
      <sheetName val="CUSTODIA"/>
      <sheetName val="balan"/>
      <sheetName val="GRAFICO"/>
      <sheetName val="COMPARATIVO GLOBAL"/>
      <sheetName val="Bajas ENERO"/>
      <sheetName val="GTOS ABRIL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E6">
            <v>54527123</v>
          </cell>
        </row>
        <row r="7">
          <cell r="E7">
            <v>51347730</v>
          </cell>
        </row>
        <row r="8">
          <cell r="E8">
            <v>0</v>
          </cell>
        </row>
        <row r="10">
          <cell r="E10">
            <v>2600842.2599999998</v>
          </cell>
        </row>
        <row r="11">
          <cell r="E11">
            <v>555628.9</v>
          </cell>
        </row>
        <row r="12">
          <cell r="E12">
            <v>4921368.59</v>
          </cell>
        </row>
        <row r="13">
          <cell r="E13">
            <v>3527681.86</v>
          </cell>
        </row>
        <row r="15">
          <cell r="E15">
            <v>16924515.379999999</v>
          </cell>
        </row>
        <row r="16">
          <cell r="E16">
            <v>1827614.15</v>
          </cell>
        </row>
        <row r="17">
          <cell r="E17">
            <v>4458277.0199999996</v>
          </cell>
        </row>
        <row r="18">
          <cell r="E18">
            <v>1263056.8999999999</v>
          </cell>
        </row>
        <row r="19">
          <cell r="E19">
            <v>292891</v>
          </cell>
        </row>
        <row r="20">
          <cell r="E20">
            <v>646035</v>
          </cell>
        </row>
        <row r="21">
          <cell r="E21">
            <v>1961286.13</v>
          </cell>
        </row>
        <row r="22">
          <cell r="E22">
            <v>850240.37</v>
          </cell>
        </row>
        <row r="23">
          <cell r="E23">
            <v>227831.32</v>
          </cell>
        </row>
        <row r="24">
          <cell r="E24">
            <v>2787270.73</v>
          </cell>
        </row>
        <row r="29">
          <cell r="E29">
            <v>6669305.0300000003</v>
          </cell>
        </row>
        <row r="34">
          <cell r="E34">
            <v>91112904.060000002</v>
          </cell>
        </row>
        <row r="35">
          <cell r="E35">
            <v>16736358.199999999</v>
          </cell>
        </row>
        <row r="36">
          <cell r="E36">
            <v>7570232.6500000004</v>
          </cell>
        </row>
        <row r="37">
          <cell r="E37">
            <v>3793650.83</v>
          </cell>
        </row>
        <row r="38">
          <cell r="E38">
            <v>2536300.3199999998</v>
          </cell>
        </row>
        <row r="40">
          <cell r="E40">
            <v>95901.02</v>
          </cell>
        </row>
        <row r="41">
          <cell r="E41">
            <v>48386.2</v>
          </cell>
        </row>
        <row r="42">
          <cell r="E42">
            <v>483463.18</v>
          </cell>
        </row>
        <row r="43">
          <cell r="E43">
            <v>70507.66</v>
          </cell>
        </row>
        <row r="44">
          <cell r="E44">
            <v>59024.78</v>
          </cell>
        </row>
        <row r="45">
          <cell r="E45">
            <v>0</v>
          </cell>
        </row>
        <row r="46">
          <cell r="E46">
            <v>8644.84</v>
          </cell>
        </row>
        <row r="47">
          <cell r="E47">
            <v>10052.93</v>
          </cell>
        </row>
        <row r="52">
          <cell r="E52">
            <v>180524.5</v>
          </cell>
        </row>
        <row r="53">
          <cell r="E53">
            <v>1244877.69</v>
          </cell>
        </row>
        <row r="54">
          <cell r="E54">
            <v>684639.08</v>
          </cell>
        </row>
        <row r="55">
          <cell r="E55">
            <v>434259.66</v>
          </cell>
        </row>
        <row r="56">
          <cell r="E56">
            <v>0</v>
          </cell>
        </row>
        <row r="57">
          <cell r="E57">
            <v>370565.25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335">
          <cell r="N1335">
            <v>878871.20000000007</v>
          </cell>
        </row>
        <row r="1515">
          <cell r="N1515">
            <v>86000</v>
          </cell>
        </row>
        <row r="2604">
          <cell r="N2604">
            <v>126049.07999999999</v>
          </cell>
        </row>
        <row r="4121">
          <cell r="N4121">
            <v>1090920.28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Patronato final"/>
      <sheetName val="Patronato"/>
      <sheetName val="COMPRES"/>
      <sheetName val="BAL"/>
      <sheetName val="BALCOM"/>
      <sheetName val="rdo"/>
      <sheetName val="RDOACUM"/>
      <sheetName val="mesvsmes"/>
      <sheetName val="IYE"/>
      <sheetName val="CAJA"/>
      <sheetName val="CUSTODIA"/>
      <sheetName val="balan"/>
      <sheetName val="GRAFICO"/>
      <sheetName val="COMPARATIVO GLOBAL"/>
      <sheetName val="Bajas"/>
    </sheetNames>
    <sheetDataSet>
      <sheetData sheetId="0"/>
      <sheetData sheetId="1">
        <row r="9">
          <cell r="H9">
            <v>165905000</v>
          </cell>
        </row>
      </sheetData>
      <sheetData sheetId="2"/>
      <sheetData sheetId="3">
        <row r="7">
          <cell r="H7">
            <v>165905000</v>
          </cell>
        </row>
      </sheetData>
      <sheetData sheetId="4">
        <row r="13">
          <cell r="D13">
            <v>396078.93</v>
          </cell>
        </row>
      </sheetData>
      <sheetData sheetId="5"/>
      <sheetData sheetId="6">
        <row r="6">
          <cell r="G6">
            <v>165905000</v>
          </cell>
        </row>
      </sheetData>
      <sheetData sheetId="7"/>
      <sheetData sheetId="8">
        <row r="7">
          <cell r="J7">
            <v>165905000</v>
          </cell>
        </row>
      </sheetData>
      <sheetData sheetId="9">
        <row r="6">
          <cell r="I6">
            <v>41476000</v>
          </cell>
        </row>
        <row r="7">
          <cell r="I7">
            <v>43145804</v>
          </cell>
        </row>
        <row r="8">
          <cell r="I8">
            <v>0</v>
          </cell>
        </row>
        <row r="10">
          <cell r="I10">
            <v>1453359.47</v>
          </cell>
        </row>
        <row r="11">
          <cell r="I11">
            <v>1098772.81</v>
          </cell>
        </row>
        <row r="12">
          <cell r="I12">
            <v>14697312.960000001</v>
          </cell>
        </row>
        <row r="13">
          <cell r="I13">
            <v>3567186.46</v>
          </cell>
        </row>
        <row r="15">
          <cell r="I15">
            <v>5073143</v>
          </cell>
        </row>
        <row r="16">
          <cell r="I16">
            <v>1245562.3700000001</v>
          </cell>
        </row>
        <row r="17">
          <cell r="I17">
            <v>5339858.41</v>
          </cell>
        </row>
        <row r="18">
          <cell r="I18">
            <v>1620760</v>
          </cell>
        </row>
        <row r="19">
          <cell r="I19">
            <v>506744.34</v>
          </cell>
        </row>
        <row r="20">
          <cell r="I20">
            <v>2897933.59</v>
          </cell>
        </row>
        <row r="21">
          <cell r="I21">
            <v>562017.69999999995</v>
          </cell>
        </row>
        <row r="22">
          <cell r="I22">
            <v>874696.46</v>
          </cell>
        </row>
        <row r="23">
          <cell r="I23">
            <v>1428138.05</v>
          </cell>
        </row>
        <row r="28">
          <cell r="I28">
            <v>2723318.95</v>
          </cell>
        </row>
        <row r="34">
          <cell r="I34">
            <v>103330797.38</v>
          </cell>
        </row>
        <row r="35">
          <cell r="I35">
            <v>16579161.51</v>
          </cell>
        </row>
        <row r="36">
          <cell r="I36">
            <v>14402982.720000001</v>
          </cell>
        </row>
        <row r="37">
          <cell r="I37">
            <v>4263844.2300000004</v>
          </cell>
        </row>
        <row r="38">
          <cell r="I38">
            <v>4577857.67</v>
          </cell>
        </row>
        <row r="40">
          <cell r="I40">
            <v>308849.42</v>
          </cell>
        </row>
        <row r="41">
          <cell r="I41">
            <v>72588.03</v>
          </cell>
        </row>
        <row r="42">
          <cell r="I42">
            <v>629614.79</v>
          </cell>
        </row>
        <row r="43">
          <cell r="I43">
            <v>79757.63</v>
          </cell>
        </row>
        <row r="44">
          <cell r="I44">
            <v>51302.57</v>
          </cell>
        </row>
        <row r="45">
          <cell r="I45">
            <v>0</v>
          </cell>
        </row>
        <row r="46">
          <cell r="I46">
            <v>103798.44</v>
          </cell>
        </row>
        <row r="47">
          <cell r="I47">
            <v>12661.48</v>
          </cell>
        </row>
        <row r="51">
          <cell r="I51">
            <v>0</v>
          </cell>
        </row>
        <row r="52">
          <cell r="I52">
            <v>40554.5</v>
          </cell>
        </row>
        <row r="53">
          <cell r="I53">
            <v>0</v>
          </cell>
        </row>
        <row r="54">
          <cell r="I54">
            <v>6698380.1800000006</v>
          </cell>
        </row>
        <row r="55">
          <cell r="I55">
            <v>0</v>
          </cell>
        </row>
        <row r="56">
          <cell r="I56">
            <v>848839.26</v>
          </cell>
        </row>
        <row r="57">
          <cell r="I57">
            <v>219456.83</v>
          </cell>
        </row>
        <row r="58">
          <cell r="I58">
            <v>0</v>
          </cell>
        </row>
        <row r="59">
          <cell r="I59">
            <v>658173.23</v>
          </cell>
        </row>
        <row r="60">
          <cell r="I60">
            <v>0</v>
          </cell>
        </row>
        <row r="61">
          <cell r="I61">
            <v>0</v>
          </cell>
        </row>
        <row r="66">
          <cell r="I66">
            <v>198300</v>
          </cell>
        </row>
        <row r="67">
          <cell r="I67">
            <v>1863690.5</v>
          </cell>
        </row>
        <row r="68">
          <cell r="I68">
            <v>792997.35</v>
          </cell>
        </row>
        <row r="69">
          <cell r="I69">
            <v>334540.88</v>
          </cell>
        </row>
        <row r="70">
          <cell r="I70">
            <v>0</v>
          </cell>
        </row>
        <row r="71">
          <cell r="I71">
            <v>566231.87</v>
          </cell>
        </row>
        <row r="73">
          <cell r="I73">
            <v>14697312.959999999</v>
          </cell>
        </row>
        <row r="74">
          <cell r="I74">
            <v>1725056.75</v>
          </cell>
        </row>
        <row r="75">
          <cell r="I75">
            <v>0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Patronato final"/>
      <sheetName val="Patronato"/>
      <sheetName val="COMPRES"/>
      <sheetName val="BAL"/>
      <sheetName val="BALCOM"/>
      <sheetName val="rdo"/>
      <sheetName val="RDOACUM"/>
      <sheetName val="mesvsmes"/>
      <sheetName val="IYE"/>
      <sheetName val="CAJA"/>
      <sheetName val="CUSTODIA"/>
      <sheetName val="balan"/>
      <sheetName val="GRAFICO"/>
      <sheetName val="COMPARATIVO GLOBAL"/>
      <sheetName val="Bajas ENERO"/>
      <sheetName val="GTOS ABRIL"/>
    </sheetNames>
    <sheetDataSet>
      <sheetData sheetId="0"/>
      <sheetData sheetId="1">
        <row r="9">
          <cell r="H9">
            <v>207381000</v>
          </cell>
        </row>
      </sheetData>
      <sheetData sheetId="2"/>
      <sheetData sheetId="3">
        <row r="7">
          <cell r="H7">
            <v>207381000</v>
          </cell>
        </row>
      </sheetData>
      <sheetData sheetId="4">
        <row r="13">
          <cell r="D13">
            <v>396578.93</v>
          </cell>
        </row>
      </sheetData>
      <sheetData sheetId="5"/>
      <sheetData sheetId="6">
        <row r="6">
          <cell r="G6">
            <v>207381000</v>
          </cell>
        </row>
      </sheetData>
      <sheetData sheetId="7"/>
      <sheetData sheetId="8">
        <row r="7">
          <cell r="J7">
            <v>207381000</v>
          </cell>
        </row>
      </sheetData>
      <sheetData sheetId="9">
        <row r="6">
          <cell r="K6">
            <v>41476000</v>
          </cell>
        </row>
        <row r="7">
          <cell r="K7">
            <v>28446732</v>
          </cell>
        </row>
        <row r="8">
          <cell r="K8">
            <v>0</v>
          </cell>
        </row>
        <row r="10">
          <cell r="K10">
            <v>360586.4</v>
          </cell>
        </row>
        <row r="11">
          <cell r="K11">
            <v>831178.29</v>
          </cell>
        </row>
        <row r="12">
          <cell r="K12">
            <v>0</v>
          </cell>
        </row>
        <row r="13">
          <cell r="K13">
            <v>754791.09</v>
          </cell>
        </row>
        <row r="15">
          <cell r="K15">
            <v>1853264</v>
          </cell>
        </row>
        <row r="16">
          <cell r="K16">
            <v>2021834.5</v>
          </cell>
        </row>
        <row r="17">
          <cell r="K17">
            <v>3769541.75</v>
          </cell>
        </row>
        <row r="18">
          <cell r="K18">
            <v>512933</v>
          </cell>
        </row>
        <row r="19">
          <cell r="K19">
            <v>100556.79</v>
          </cell>
        </row>
        <row r="20">
          <cell r="K20">
            <v>1162582.01</v>
          </cell>
        </row>
        <row r="21">
          <cell r="K21">
            <v>446200.42</v>
          </cell>
        </row>
        <row r="22">
          <cell r="K22">
            <v>364479.92</v>
          </cell>
        </row>
        <row r="23">
          <cell r="K23">
            <v>649224.81999999995</v>
          </cell>
        </row>
        <row r="28">
          <cell r="K28">
            <v>1486210.51</v>
          </cell>
        </row>
        <row r="34">
          <cell r="K34">
            <v>76308129.569999993</v>
          </cell>
        </row>
        <row r="35">
          <cell r="K35">
            <v>10026468.73</v>
          </cell>
        </row>
        <row r="36">
          <cell r="K36">
            <v>4404660.28</v>
          </cell>
        </row>
        <row r="37">
          <cell r="K37">
            <v>2720088.94</v>
          </cell>
        </row>
        <row r="38">
          <cell r="K38">
            <v>2787184.48</v>
          </cell>
        </row>
        <row r="40">
          <cell r="K40">
            <v>255019.84</v>
          </cell>
        </row>
        <row r="41">
          <cell r="K41">
            <v>161872.56</v>
          </cell>
        </row>
        <row r="42">
          <cell r="K42">
            <v>177269.44</v>
          </cell>
        </row>
        <row r="43">
          <cell r="K43">
            <v>0</v>
          </cell>
        </row>
        <row r="44">
          <cell r="K44">
            <v>1212</v>
          </cell>
        </row>
        <row r="45">
          <cell r="K45">
            <v>0</v>
          </cell>
        </row>
        <row r="46">
          <cell r="K46">
            <v>14959.55</v>
          </cell>
        </row>
        <row r="47">
          <cell r="K47">
            <v>3457.84</v>
          </cell>
        </row>
        <row r="51">
          <cell r="K51">
            <v>0</v>
          </cell>
        </row>
        <row r="52">
          <cell r="K52">
            <v>0</v>
          </cell>
        </row>
        <row r="53">
          <cell r="K53">
            <v>0</v>
          </cell>
        </row>
        <row r="54">
          <cell r="K54">
            <v>4079062.7699999996</v>
          </cell>
        </row>
        <row r="55">
          <cell r="K55">
            <v>0</v>
          </cell>
        </row>
        <row r="56">
          <cell r="K56">
            <v>273407.06</v>
          </cell>
        </row>
        <row r="57">
          <cell r="K57">
            <v>526884.01</v>
          </cell>
        </row>
        <row r="58">
          <cell r="K58">
            <v>0</v>
          </cell>
        </row>
        <row r="59">
          <cell r="K59">
            <v>1073130.32</v>
          </cell>
        </row>
        <row r="60">
          <cell r="K60">
            <v>0</v>
          </cell>
        </row>
        <row r="61">
          <cell r="K61">
            <v>0</v>
          </cell>
        </row>
        <row r="66">
          <cell r="K66">
            <v>50100</v>
          </cell>
        </row>
        <row r="67">
          <cell r="K67">
            <v>342436.35</v>
          </cell>
        </row>
        <row r="68">
          <cell r="K68">
            <v>101404.7</v>
          </cell>
        </row>
        <row r="69">
          <cell r="K69">
            <v>69959.399999999994</v>
          </cell>
        </row>
        <row r="70">
          <cell r="K70">
            <v>0</v>
          </cell>
        </row>
        <row r="71">
          <cell r="K71">
            <v>370068</v>
          </cell>
        </row>
        <row r="73">
          <cell r="K73">
            <v>0</v>
          </cell>
        </row>
        <row r="74">
          <cell r="K74">
            <v>2843848.8099999996</v>
          </cell>
        </row>
        <row r="75">
          <cell r="K75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Patronato final"/>
      <sheetName val="Patronato"/>
      <sheetName val="COMPRES"/>
      <sheetName val="BAL"/>
      <sheetName val="BALCOM"/>
      <sheetName val="rdo"/>
      <sheetName val="RDOACUM"/>
      <sheetName val="mesvsmes"/>
      <sheetName val="IYE"/>
      <sheetName val="CAJA"/>
      <sheetName val="CUSTODIA"/>
      <sheetName val="balan"/>
      <sheetName val="GRAFICO"/>
      <sheetName val="COMPARATIVO GLOBAL"/>
      <sheetName val="Bajas ENERO"/>
      <sheetName val="GTOS ABRIL"/>
    </sheetNames>
    <sheetDataSet>
      <sheetData sheetId="0"/>
      <sheetData sheetId="1">
        <row r="9">
          <cell r="H9">
            <v>248857000</v>
          </cell>
        </row>
      </sheetData>
      <sheetData sheetId="2"/>
      <sheetData sheetId="3">
        <row r="7">
          <cell r="H7">
            <v>248857000</v>
          </cell>
        </row>
      </sheetData>
      <sheetData sheetId="4">
        <row r="13">
          <cell r="D13">
            <v>409578.93</v>
          </cell>
        </row>
      </sheetData>
      <sheetData sheetId="5">
        <row r="41">
          <cell r="N41">
            <v>1044191.4700000286</v>
          </cell>
        </row>
      </sheetData>
      <sheetData sheetId="6">
        <row r="6">
          <cell r="G6">
            <v>248857000</v>
          </cell>
        </row>
      </sheetData>
      <sheetData sheetId="7"/>
      <sheetData sheetId="8">
        <row r="7">
          <cell r="J7">
            <v>248857000</v>
          </cell>
        </row>
      </sheetData>
      <sheetData sheetId="9">
        <row r="6">
          <cell r="M6">
            <v>41476000</v>
          </cell>
        </row>
        <row r="7">
          <cell r="M7">
            <v>28446732</v>
          </cell>
        </row>
        <row r="8">
          <cell r="M8">
            <v>0</v>
          </cell>
        </row>
        <row r="9">
          <cell r="M9">
            <v>69922732</v>
          </cell>
        </row>
        <row r="10">
          <cell r="M10">
            <v>378434.71</v>
          </cell>
        </row>
        <row r="11">
          <cell r="M11">
            <v>1099964.3799999999</v>
          </cell>
        </row>
        <row r="12">
          <cell r="M12">
            <v>4115268.83</v>
          </cell>
        </row>
        <row r="13">
          <cell r="M13">
            <v>1719592.97</v>
          </cell>
        </row>
        <row r="14">
          <cell r="M14">
            <v>7313260.8899999997</v>
          </cell>
        </row>
        <row r="15">
          <cell r="M15">
            <v>14531590.6</v>
          </cell>
        </row>
        <row r="16">
          <cell r="M16">
            <v>5520350.25</v>
          </cell>
        </row>
        <row r="17">
          <cell r="M17">
            <v>7718971.7799999993</v>
          </cell>
        </row>
        <row r="18">
          <cell r="M18">
            <v>770696</v>
          </cell>
        </row>
        <row r="19">
          <cell r="M19">
            <v>436703.8</v>
          </cell>
        </row>
        <row r="20">
          <cell r="M20">
            <v>6725269.7999999998</v>
          </cell>
        </row>
        <row r="21">
          <cell r="M21">
            <v>445053.26</v>
          </cell>
        </row>
        <row r="22">
          <cell r="M22">
            <v>1824541.23</v>
          </cell>
        </row>
        <row r="23">
          <cell r="M23">
            <v>2669568.13</v>
          </cell>
        </row>
        <row r="24">
          <cell r="M24">
            <v>40642744.850000001</v>
          </cell>
        </row>
        <row r="26">
          <cell r="M26">
            <v>117878737.74000001</v>
          </cell>
        </row>
        <row r="28">
          <cell r="M28">
            <v>6502582.1900000004</v>
          </cell>
        </row>
        <row r="30">
          <cell r="M30">
            <v>111376155.55000001</v>
          </cell>
        </row>
        <row r="34">
          <cell r="M34">
            <v>81279012.849999994</v>
          </cell>
        </row>
        <row r="35">
          <cell r="M35">
            <v>19866209.329999998</v>
          </cell>
        </row>
        <row r="36">
          <cell r="M36">
            <v>11078857.27</v>
          </cell>
        </row>
        <row r="37">
          <cell r="M37">
            <v>4012921.31</v>
          </cell>
        </row>
        <row r="38">
          <cell r="M38">
            <v>3546752.54</v>
          </cell>
        </row>
        <row r="39">
          <cell r="M39">
            <v>119783753.3</v>
          </cell>
        </row>
        <row r="40">
          <cell r="M40">
            <v>71738.06</v>
          </cell>
        </row>
        <row r="41">
          <cell r="M41">
            <v>55114.01</v>
          </cell>
        </row>
        <row r="42">
          <cell r="M42">
            <v>354686.68</v>
          </cell>
        </row>
        <row r="43">
          <cell r="M43">
            <v>49800.24</v>
          </cell>
        </row>
        <row r="44">
          <cell r="M44">
            <v>8820.5</v>
          </cell>
        </row>
        <row r="45">
          <cell r="M45">
            <v>0</v>
          </cell>
        </row>
        <row r="46">
          <cell r="M46">
            <v>11985.13</v>
          </cell>
        </row>
        <row r="47">
          <cell r="M47">
            <v>13897.73</v>
          </cell>
        </row>
        <row r="48">
          <cell r="M48">
            <v>566042.35</v>
          </cell>
        </row>
        <row r="50">
          <cell r="M50">
            <v>120349795.64999999</v>
          </cell>
        </row>
        <row r="51">
          <cell r="M51">
            <v>0</v>
          </cell>
        </row>
        <row r="52">
          <cell r="M52">
            <v>260</v>
          </cell>
        </row>
        <row r="53">
          <cell r="M53">
            <v>0</v>
          </cell>
        </row>
        <row r="54">
          <cell r="M54">
            <v>18189571.780000001</v>
          </cell>
        </row>
        <row r="55">
          <cell r="M55">
            <v>0</v>
          </cell>
        </row>
        <row r="56">
          <cell r="M56">
            <v>40655.629999999997</v>
          </cell>
        </row>
        <row r="57">
          <cell r="M57">
            <v>456998.73</v>
          </cell>
        </row>
        <row r="58">
          <cell r="M58">
            <v>0</v>
          </cell>
        </row>
        <row r="59">
          <cell r="M59">
            <v>491973.33</v>
          </cell>
        </row>
        <row r="60">
          <cell r="M60">
            <v>0</v>
          </cell>
        </row>
        <row r="61">
          <cell r="M61">
            <v>0</v>
          </cell>
        </row>
        <row r="62">
          <cell r="M62">
            <v>19179459.469999999</v>
          </cell>
        </row>
        <row r="63">
          <cell r="M63">
            <v>139529255.12</v>
          </cell>
        </row>
        <row r="66">
          <cell r="M66">
            <v>100200</v>
          </cell>
        </row>
        <row r="67">
          <cell r="M67">
            <v>2927380.98</v>
          </cell>
        </row>
        <row r="68">
          <cell r="M68">
            <v>-74060.350000000006</v>
          </cell>
        </row>
        <row r="69">
          <cell r="M69">
            <v>126345.62</v>
          </cell>
        </row>
        <row r="70">
          <cell r="M70">
            <v>0</v>
          </cell>
        </row>
        <row r="71">
          <cell r="M71">
            <v>743820.49</v>
          </cell>
        </row>
        <row r="72">
          <cell r="M72">
            <v>3823686.74</v>
          </cell>
        </row>
        <row r="73">
          <cell r="M73">
            <v>4115268.83</v>
          </cell>
        </row>
        <row r="74">
          <cell r="M74">
            <v>1124405.71</v>
          </cell>
        </row>
        <row r="75">
          <cell r="M75">
            <v>10816</v>
          </cell>
        </row>
        <row r="76">
          <cell r="M76">
            <v>5250490.54</v>
          </cell>
        </row>
        <row r="77">
          <cell r="M77">
            <v>9074177.2800000012</v>
          </cell>
        </row>
        <row r="78">
          <cell r="M78">
            <v>148603432.40000001</v>
          </cell>
        </row>
        <row r="79">
          <cell r="M79">
            <v>-37227276.849999994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79"/>
  <sheetViews>
    <sheetView tabSelected="1" workbookViewId="0">
      <selection activeCell="J12" sqref="J12"/>
    </sheetView>
  </sheetViews>
  <sheetFormatPr baseColWidth="10" defaultRowHeight="15"/>
  <sheetData>
    <row r="1" spans="1:6">
      <c r="A1" s="131" t="s">
        <v>0</v>
      </c>
      <c r="B1" s="132"/>
      <c r="C1" s="132"/>
      <c r="D1" s="132"/>
      <c r="E1" s="132"/>
      <c r="F1" s="133"/>
    </row>
    <row r="2" spans="1:6">
      <c r="A2" s="134" t="s">
        <v>1</v>
      </c>
      <c r="B2" s="135"/>
      <c r="C2" s="135"/>
      <c r="D2" s="135"/>
      <c r="E2" s="135"/>
      <c r="F2" s="136"/>
    </row>
    <row r="3" spans="1:6" ht="15.75" thickBot="1">
      <c r="A3" s="137" t="s">
        <v>2</v>
      </c>
      <c r="B3" s="138"/>
      <c r="C3" s="138"/>
      <c r="D3" s="138"/>
      <c r="E3" s="138"/>
      <c r="F3" s="139"/>
    </row>
    <row r="4" spans="1:6" ht="15.75" thickBot="1">
      <c r="A4" s="140" t="s">
        <v>3</v>
      </c>
      <c r="B4" s="141"/>
      <c r="C4" s="141"/>
      <c r="D4" s="142"/>
      <c r="E4" s="1" t="s">
        <v>11</v>
      </c>
      <c r="F4" s="124" t="s">
        <v>5</v>
      </c>
    </row>
    <row r="5" spans="1:6">
      <c r="A5" s="143" t="s">
        <v>15</v>
      </c>
      <c r="B5" s="144"/>
      <c r="C5" s="144"/>
      <c r="D5" s="145"/>
      <c r="E5" s="9"/>
      <c r="F5" s="5"/>
    </row>
    <row r="6" spans="1:6">
      <c r="A6" s="13" t="s">
        <v>16</v>
      </c>
      <c r="B6" s="14"/>
      <c r="C6" s="14"/>
      <c r="D6" s="15"/>
      <c r="E6" s="19">
        <v>89480036</v>
      </c>
      <c r="F6" s="21">
        <f>SUM(E6/E26)*100</f>
        <v>55.498544190381118</v>
      </c>
    </row>
    <row r="7" spans="1:6">
      <c r="A7" s="13" t="s">
        <v>17</v>
      </c>
      <c r="B7" s="14"/>
      <c r="C7" s="14"/>
      <c r="D7" s="15"/>
      <c r="E7" s="23">
        <v>42195810</v>
      </c>
      <c r="F7" s="21">
        <f>SUM(E7/E26)*100</f>
        <v>26.171268258474168</v>
      </c>
    </row>
    <row r="8" spans="1:6">
      <c r="A8" s="13" t="s">
        <v>18</v>
      </c>
      <c r="B8" s="14"/>
      <c r="C8" s="14"/>
      <c r="D8" s="15"/>
      <c r="E8" s="26">
        <v>0</v>
      </c>
      <c r="F8" s="27">
        <f>SUM(E8/E26)*100</f>
        <v>0</v>
      </c>
    </row>
    <row r="9" spans="1:6">
      <c r="A9" s="13"/>
      <c r="B9" s="28" t="s">
        <v>19</v>
      </c>
      <c r="C9" s="14"/>
      <c r="D9" s="15"/>
      <c r="E9" s="29">
        <f>SUM(E6:E8)</f>
        <v>131675846</v>
      </c>
      <c r="F9" s="32">
        <f>SUM(E9/E26)*100</f>
        <v>81.669812448855282</v>
      </c>
    </row>
    <row r="10" spans="1:6">
      <c r="A10" s="13" t="s">
        <v>20</v>
      </c>
      <c r="B10" s="14"/>
      <c r="C10" s="14"/>
      <c r="D10" s="15"/>
      <c r="E10" s="23">
        <v>13360297.699999999</v>
      </c>
      <c r="F10" s="21">
        <f>SUM(E10/E26)*100</f>
        <v>8.286508426305252</v>
      </c>
    </row>
    <row r="11" spans="1:6">
      <c r="A11" s="13" t="s">
        <v>21</v>
      </c>
      <c r="B11" s="14"/>
      <c r="C11" s="14"/>
      <c r="D11" s="15"/>
      <c r="E11" s="23">
        <v>734849.46</v>
      </c>
      <c r="F11" s="21">
        <f>SUM(E11/E26)*100</f>
        <v>0.4557784848129442</v>
      </c>
    </row>
    <row r="12" spans="1:6">
      <c r="A12" s="13" t="s">
        <v>22</v>
      </c>
      <c r="B12" s="14"/>
      <c r="C12" s="14"/>
      <c r="D12" s="15"/>
      <c r="E12" s="23">
        <v>0</v>
      </c>
      <c r="F12" s="21">
        <f>SUM(E12/E26)*100</f>
        <v>0</v>
      </c>
    </row>
    <row r="13" spans="1:6">
      <c r="A13" s="13" t="s">
        <v>23</v>
      </c>
      <c r="B13" s="14"/>
      <c r="C13" s="14"/>
      <c r="D13" s="15"/>
      <c r="E13" s="26">
        <v>713083.75</v>
      </c>
      <c r="F13" s="27">
        <f>SUM(E13/E26)*100</f>
        <v>0.44227865544016642</v>
      </c>
    </row>
    <row r="14" spans="1:6">
      <c r="A14" s="13"/>
      <c r="B14" s="28" t="s">
        <v>24</v>
      </c>
      <c r="C14" s="14"/>
      <c r="D14" s="15"/>
      <c r="E14" s="29">
        <f>SUM(E10:E13)-1</f>
        <v>14808229.91</v>
      </c>
      <c r="F14" s="32">
        <f>SUM(E14/E26)*100</f>
        <v>9.1845649463245458</v>
      </c>
    </row>
    <row r="15" spans="1:6">
      <c r="A15" s="13" t="s">
        <v>25</v>
      </c>
      <c r="B15" s="14"/>
      <c r="C15" s="14"/>
      <c r="D15" s="15"/>
      <c r="E15" s="23">
        <v>2482606</v>
      </c>
      <c r="F15" s="21">
        <f>SUM(E15/E26)*100</f>
        <v>1.5397961931788373</v>
      </c>
    </row>
    <row r="16" spans="1:6">
      <c r="A16" s="13" t="s">
        <v>26</v>
      </c>
      <c r="B16" s="14"/>
      <c r="C16" s="14"/>
      <c r="D16" s="15"/>
      <c r="E16" s="23">
        <v>2991589.75</v>
      </c>
      <c r="F16" s="21">
        <f>SUM(E16/E26)*100</f>
        <v>1.8554851267590706</v>
      </c>
    </row>
    <row r="17" spans="1:6">
      <c r="A17" s="13" t="s">
        <v>27</v>
      </c>
      <c r="B17" s="14"/>
      <c r="C17" s="14"/>
      <c r="D17" s="15"/>
      <c r="E17" s="23">
        <v>3706900.18</v>
      </c>
      <c r="F17" s="21">
        <f>SUM(E17/E26)*100</f>
        <v>2.2991448444328046</v>
      </c>
    </row>
    <row r="18" spans="1:6">
      <c r="A18" s="13" t="s">
        <v>28</v>
      </c>
      <c r="B18" s="14"/>
      <c r="C18" s="14"/>
      <c r="D18" s="33"/>
      <c r="E18" s="23">
        <v>85978</v>
      </c>
      <c r="F18" s="21">
        <f>SUM(E18/E26)*100</f>
        <v>5.3326463038085817E-2</v>
      </c>
    </row>
    <row r="19" spans="1:6">
      <c r="A19" s="13" t="s">
        <v>29</v>
      </c>
      <c r="B19" s="14"/>
      <c r="C19" s="14"/>
      <c r="D19" s="15"/>
      <c r="E19" s="23">
        <v>-1000215.5</v>
      </c>
      <c r="F19" s="21">
        <f>SUM(E19/E26)*100</f>
        <v>-0.62036747645758816</v>
      </c>
    </row>
    <row r="20" spans="1:6">
      <c r="A20" s="13" t="s">
        <v>30</v>
      </c>
      <c r="B20" s="14"/>
      <c r="C20" s="14"/>
      <c r="D20" s="34"/>
      <c r="E20" s="23">
        <v>3043005.73</v>
      </c>
      <c r="F20" s="37">
        <v>0</v>
      </c>
    </row>
    <row r="21" spans="1:6">
      <c r="A21" s="13" t="s">
        <v>31</v>
      </c>
      <c r="B21" s="14"/>
      <c r="C21" s="14"/>
      <c r="D21" s="15"/>
      <c r="E21" s="23">
        <v>529978.43000000005</v>
      </c>
      <c r="F21" s="21">
        <f>SUM(E21/E26)*100</f>
        <v>0.32871054407380668</v>
      </c>
    </row>
    <row r="22" spans="1:6">
      <c r="A22" s="13" t="s">
        <v>32</v>
      </c>
      <c r="B22" s="14"/>
      <c r="C22" s="14"/>
      <c r="D22" s="15"/>
      <c r="E22" s="23">
        <v>401549.9</v>
      </c>
      <c r="F22" s="21">
        <f>SUM(E22/E26)*100</f>
        <v>0.24905482681961733</v>
      </c>
    </row>
    <row r="23" spans="1:6">
      <c r="A23" s="13" t="s">
        <v>33</v>
      </c>
      <c r="B23" s="14"/>
      <c r="C23" s="14"/>
      <c r="D23" s="15"/>
      <c r="E23" s="26">
        <v>2504050.87</v>
      </c>
      <c r="F23" s="27">
        <f>SUM(E23/E26)*100</f>
        <v>1.5530970267340671</v>
      </c>
    </row>
    <row r="24" spans="1:6">
      <c r="A24" s="13"/>
      <c r="B24" s="28" t="s">
        <v>34</v>
      </c>
      <c r="C24" s="14"/>
      <c r="D24" s="15"/>
      <c r="E24" s="29">
        <f>SUM(E15:E23)-1</f>
        <v>14745442.359999999</v>
      </c>
      <c r="F24" s="32">
        <f>SUM(E24/E26)*100</f>
        <v>9.1456219845863451</v>
      </c>
    </row>
    <row r="25" spans="1:6">
      <c r="A25" s="13"/>
      <c r="B25" s="28"/>
      <c r="C25" s="14"/>
      <c r="D25" s="15"/>
      <c r="E25" s="38"/>
      <c r="F25" s="41"/>
    </row>
    <row r="26" spans="1:6" ht="15.75" thickBot="1">
      <c r="A26" s="13"/>
      <c r="B26" s="14"/>
      <c r="C26" s="28" t="s">
        <v>35</v>
      </c>
      <c r="D26" s="15"/>
      <c r="E26" s="42">
        <f>SUM(E24,E14,E9)+1</f>
        <v>161229519.27000001</v>
      </c>
      <c r="F26" s="45">
        <f>SUM(E26/E26)*100</f>
        <v>100</v>
      </c>
    </row>
    <row r="27" spans="1:6" ht="15.75" thickTop="1">
      <c r="A27" s="13"/>
      <c r="B27" s="14"/>
      <c r="C27" s="14"/>
      <c r="D27" s="15"/>
      <c r="E27" s="23"/>
      <c r="F27" s="21"/>
    </row>
    <row r="28" spans="1:6">
      <c r="A28" s="13"/>
      <c r="B28" s="14"/>
      <c r="C28" s="14" t="s">
        <v>36</v>
      </c>
      <c r="D28" s="15"/>
      <c r="E28" s="26">
        <v>1117839.45</v>
      </c>
      <c r="F28" s="21">
        <f>SUM(E28/E26)</f>
        <v>6.9332182782734153E-3</v>
      </c>
    </row>
    <row r="29" spans="1:6">
      <c r="A29" s="13"/>
      <c r="B29" s="14"/>
      <c r="C29" s="14"/>
      <c r="D29" s="15"/>
      <c r="E29" s="23"/>
      <c r="F29" s="21"/>
    </row>
    <row r="30" spans="1:6" ht="15.75" thickBot="1">
      <c r="A30" s="13"/>
      <c r="B30" s="14"/>
      <c r="C30" s="28" t="s">
        <v>37</v>
      </c>
      <c r="D30" s="15"/>
      <c r="E30" s="42">
        <f>SUM(E26-E28)-1</f>
        <v>160111678.82000002</v>
      </c>
      <c r="F30" s="45">
        <f>SUM(E30/E30)*100</f>
        <v>100</v>
      </c>
    </row>
    <row r="31" spans="1:6" ht="15.75" thickTop="1">
      <c r="A31" s="13"/>
      <c r="B31" s="14"/>
      <c r="C31" s="14"/>
      <c r="D31" s="15"/>
      <c r="E31" s="46"/>
      <c r="F31" s="21"/>
    </row>
    <row r="32" spans="1:6">
      <c r="A32" s="146" t="s">
        <v>38</v>
      </c>
      <c r="B32" s="147"/>
      <c r="C32" s="147"/>
      <c r="D32" s="148"/>
      <c r="E32" s="46"/>
      <c r="F32" s="21"/>
    </row>
    <row r="33" spans="1:6">
      <c r="A33" s="48"/>
      <c r="B33" s="49"/>
      <c r="C33" s="50" t="s">
        <v>39</v>
      </c>
      <c r="D33" s="51"/>
      <c r="E33" s="53"/>
      <c r="F33" s="12"/>
    </row>
    <row r="34" spans="1:6">
      <c r="A34" s="13" t="s">
        <v>40</v>
      </c>
      <c r="B34" s="14"/>
      <c r="C34" s="14"/>
      <c r="D34" s="15"/>
      <c r="E34" s="56">
        <v>85499910.719999999</v>
      </c>
      <c r="F34" s="21">
        <f>SUM(E34/E78)*100</f>
        <v>70.107184366305901</v>
      </c>
    </row>
    <row r="35" spans="1:6">
      <c r="A35" s="13" t="s">
        <v>41</v>
      </c>
      <c r="B35" s="14"/>
      <c r="C35" s="14"/>
      <c r="D35" s="15"/>
      <c r="E35" s="23">
        <v>7801365.6600000001</v>
      </c>
      <c r="F35" s="21">
        <f>SUM(E35/E78)*100</f>
        <v>6.3968696110772711</v>
      </c>
    </row>
    <row r="36" spans="1:6">
      <c r="A36" s="13" t="s">
        <v>42</v>
      </c>
      <c r="B36" s="14"/>
      <c r="C36" s="14"/>
      <c r="D36" s="15"/>
      <c r="E36" s="23">
        <v>1521559.13</v>
      </c>
      <c r="F36" s="21">
        <f>SUM(E36/E78)*100</f>
        <v>1.2476296823336148</v>
      </c>
    </row>
    <row r="37" spans="1:6">
      <c r="A37" s="13" t="s">
        <v>43</v>
      </c>
      <c r="B37" s="14"/>
      <c r="C37" s="14"/>
      <c r="D37" s="15"/>
      <c r="E37" s="23">
        <v>2345645.66</v>
      </c>
      <c r="F37" s="21">
        <f>SUM(E37/E78)*100</f>
        <v>1.9233542042188148</v>
      </c>
    </row>
    <row r="38" spans="1:6">
      <c r="A38" s="13" t="s">
        <v>44</v>
      </c>
      <c r="B38" s="14"/>
      <c r="C38" s="14"/>
      <c r="D38" s="15"/>
      <c r="E38" s="26">
        <v>1289714.28</v>
      </c>
      <c r="F38" s="58">
        <f>SUM(E38/E78)*100</f>
        <v>1.0575243417963827</v>
      </c>
    </row>
    <row r="39" spans="1:6" ht="15.75" thickBot="1">
      <c r="A39" s="13"/>
      <c r="B39" s="28" t="s">
        <v>45</v>
      </c>
      <c r="C39" s="14"/>
      <c r="D39" s="15"/>
      <c r="E39" s="59">
        <f>SUM(E34:E38)</f>
        <v>98458195.449999988</v>
      </c>
      <c r="F39" s="62">
        <f t="shared" ref="F39" si="0">SUM(F34:F38)</f>
        <v>80.732562205731966</v>
      </c>
    </row>
    <row r="40" spans="1:6" ht="15.75" thickTop="1">
      <c r="A40" s="13" t="s">
        <v>46</v>
      </c>
      <c r="B40" s="14"/>
      <c r="C40" s="14"/>
      <c r="D40" s="15"/>
      <c r="E40" s="56">
        <v>67600.350000000006</v>
      </c>
      <c r="F40" s="21">
        <f>SUM(E40/E78)*100</f>
        <v>5.5430118707342768E-2</v>
      </c>
    </row>
    <row r="41" spans="1:6">
      <c r="A41" s="13" t="s">
        <v>47</v>
      </c>
      <c r="B41" s="14"/>
      <c r="C41" s="14"/>
      <c r="D41" s="15"/>
      <c r="E41" s="23">
        <v>16723.39</v>
      </c>
      <c r="F41" s="21">
        <f>SUM(E41/E78)*100</f>
        <v>1.371264339443788E-2</v>
      </c>
    </row>
    <row r="42" spans="1:6">
      <c r="A42" s="13" t="s">
        <v>48</v>
      </c>
      <c r="B42" s="14"/>
      <c r="C42" s="14"/>
      <c r="D42" s="15"/>
      <c r="E42" s="23">
        <v>247071.04</v>
      </c>
      <c r="F42" s="21">
        <f>SUM(E42/E78)*100</f>
        <v>0.20259032795461313</v>
      </c>
    </row>
    <row r="43" spans="1:6">
      <c r="A43" s="13" t="s">
        <v>49</v>
      </c>
      <c r="B43" s="14"/>
      <c r="C43" s="14"/>
      <c r="D43" s="15"/>
      <c r="E43" s="23">
        <v>38719.79</v>
      </c>
      <c r="F43" s="21">
        <f>SUM(E43/E78)*100</f>
        <v>3.1748985856188364E-2</v>
      </c>
    </row>
    <row r="44" spans="1:6">
      <c r="A44" s="13" t="s">
        <v>50</v>
      </c>
      <c r="B44" s="14"/>
      <c r="C44" s="14"/>
      <c r="D44" s="15"/>
      <c r="E44" s="23">
        <v>17576.82</v>
      </c>
      <c r="F44" s="21">
        <f>SUM(E44/E78)*100</f>
        <v>1.4412428620526319E-2</v>
      </c>
    </row>
    <row r="45" spans="1:6">
      <c r="A45" s="13" t="s">
        <v>51</v>
      </c>
      <c r="B45" s="14"/>
      <c r="C45" s="14"/>
      <c r="D45" s="15"/>
      <c r="E45" s="23">
        <v>0</v>
      </c>
      <c r="F45" s="21">
        <f>SUM(E45/E78)*100</f>
        <v>0</v>
      </c>
    </row>
    <row r="46" spans="1:6">
      <c r="A46" s="13" t="s">
        <v>52</v>
      </c>
      <c r="B46" s="14"/>
      <c r="C46" s="14"/>
      <c r="D46" s="15"/>
      <c r="E46" s="23">
        <v>18335.02</v>
      </c>
      <c r="F46" s="21">
        <f>SUM(E46/E78)*100</f>
        <v>1.5034128301133111E-2</v>
      </c>
    </row>
    <row r="47" spans="1:6">
      <c r="A47" s="13" t="s">
        <v>53</v>
      </c>
      <c r="B47" s="14"/>
      <c r="C47" s="14"/>
      <c r="D47" s="15"/>
      <c r="E47" s="26">
        <v>4599.8</v>
      </c>
      <c r="F47" s="27">
        <f>SUM(E47/E79)*100</f>
        <v>1.2055345182397164E-2</v>
      </c>
    </row>
    <row r="48" spans="1:6">
      <c r="A48" s="13"/>
      <c r="B48" s="28" t="s">
        <v>54</v>
      </c>
      <c r="C48" s="14"/>
      <c r="D48" s="15"/>
      <c r="E48" s="29">
        <f>SUM(E40:E47)</f>
        <v>410626.21</v>
      </c>
      <c r="F48" s="32">
        <f>SUM(F40:F46)</f>
        <v>0.33292863283424157</v>
      </c>
    </row>
    <row r="49" spans="1:6">
      <c r="A49" s="13"/>
      <c r="B49" s="28"/>
      <c r="C49" s="14"/>
      <c r="D49" s="15"/>
      <c r="E49" s="64"/>
      <c r="F49" s="41"/>
    </row>
    <row r="50" spans="1:6">
      <c r="A50" s="13"/>
      <c r="B50" s="14"/>
      <c r="C50" s="28" t="s">
        <v>55</v>
      </c>
      <c r="D50" s="15"/>
      <c r="E50" s="29">
        <f>SUM(E39+E48)</f>
        <v>98868821.659999982</v>
      </c>
      <c r="F50" s="32">
        <f>SUM(E50/E78)*100</f>
        <v>81.069262527026851</v>
      </c>
    </row>
    <row r="51" spans="1:6">
      <c r="A51" s="13" t="s">
        <v>56</v>
      </c>
      <c r="B51" s="14"/>
      <c r="C51" s="14"/>
      <c r="D51" s="15"/>
      <c r="E51" s="23">
        <v>0</v>
      </c>
      <c r="F51" s="21">
        <f>SUM(E51/E78)*100</f>
        <v>0</v>
      </c>
    </row>
    <row r="52" spans="1:6">
      <c r="A52" s="13" t="s">
        <v>57</v>
      </c>
      <c r="B52" s="14"/>
      <c r="C52" s="14"/>
      <c r="D52" s="15"/>
      <c r="E52" s="23">
        <v>10438</v>
      </c>
      <c r="F52" s="21">
        <f>SUM(E52/E78)*100</f>
        <v>8.5588251993849694E-3</v>
      </c>
    </row>
    <row r="53" spans="1:6">
      <c r="A53" s="13" t="s">
        <v>58</v>
      </c>
      <c r="B53" s="14"/>
      <c r="C53" s="14"/>
      <c r="D53" s="15"/>
      <c r="E53" s="23">
        <v>0</v>
      </c>
      <c r="F53" s="21">
        <f>SUM(E53/E78)*100</f>
        <v>0</v>
      </c>
    </row>
    <row r="54" spans="1:6">
      <c r="A54" s="13" t="s">
        <v>59</v>
      </c>
      <c r="B54" s="14"/>
      <c r="C54" s="14"/>
      <c r="D54" s="15"/>
      <c r="E54" s="23">
        <v>5502567.7800000003</v>
      </c>
      <c r="F54" s="21">
        <f>SUM(E54/E78)*100</f>
        <v>4.5119290838079911</v>
      </c>
    </row>
    <row r="55" spans="1:6">
      <c r="A55" s="13" t="s">
        <v>60</v>
      </c>
      <c r="B55" s="14"/>
      <c r="C55" s="14"/>
      <c r="D55" s="15"/>
      <c r="E55" s="23">
        <v>0</v>
      </c>
      <c r="F55" s="21">
        <f>SUM(E55/E78)*100</f>
        <v>0</v>
      </c>
    </row>
    <row r="56" spans="1:6">
      <c r="A56" s="13" t="s">
        <v>61</v>
      </c>
      <c r="B56" s="14"/>
      <c r="C56" s="14"/>
      <c r="D56" s="15"/>
      <c r="E56" s="23">
        <v>127273.58</v>
      </c>
      <c r="F56" s="21">
        <f>SUM(E56/E78)*100</f>
        <v>0.10436025327839997</v>
      </c>
    </row>
    <row r="57" spans="1:6">
      <c r="A57" s="13" t="s">
        <v>62</v>
      </c>
      <c r="B57" s="14"/>
      <c r="C57" s="14"/>
      <c r="D57" s="15"/>
      <c r="E57" s="23">
        <v>138647.84</v>
      </c>
      <c r="F57" s="21">
        <f>SUM(E57/E78)*100</f>
        <v>0.11368678164708711</v>
      </c>
    </row>
    <row r="58" spans="1:6">
      <c r="A58" s="13" t="s">
        <v>63</v>
      </c>
      <c r="B58" s="14"/>
      <c r="C58" s="14"/>
      <c r="D58" s="15"/>
      <c r="E58" s="23">
        <v>5450</v>
      </c>
      <c r="F58" s="21">
        <f>SUM(E58/E78)*100</f>
        <v>4.4688251903284232E-3</v>
      </c>
    </row>
    <row r="59" spans="1:6">
      <c r="A59" s="13" t="s">
        <v>64</v>
      </c>
      <c r="B59" s="14"/>
      <c r="C59" s="14"/>
      <c r="D59" s="15"/>
      <c r="E59" s="23">
        <v>2063088.02</v>
      </c>
      <c r="F59" s="21">
        <f>SUM(E59/E78)*100</f>
        <v>1.6916660025028971</v>
      </c>
    </row>
    <row r="60" spans="1:6">
      <c r="A60" s="13" t="s">
        <v>65</v>
      </c>
      <c r="B60" s="14"/>
      <c r="C60" s="14"/>
      <c r="D60" s="15"/>
      <c r="E60" s="23">
        <v>803232.5</v>
      </c>
      <c r="F60" s="21"/>
    </row>
    <row r="61" spans="1:6">
      <c r="A61" s="13" t="s">
        <v>66</v>
      </c>
      <c r="B61" s="14"/>
      <c r="C61" s="14"/>
      <c r="D61" s="15"/>
      <c r="E61" s="23">
        <v>0</v>
      </c>
      <c r="F61" s="21">
        <f>SUM(E61/E78)*100</f>
        <v>0</v>
      </c>
    </row>
    <row r="62" spans="1:6">
      <c r="A62" s="66"/>
      <c r="B62" s="28" t="s">
        <v>67</v>
      </c>
      <c r="C62" s="28"/>
      <c r="D62" s="67"/>
      <c r="E62" s="68">
        <f>SUM(E51:E61)-1</f>
        <v>8650696.7200000007</v>
      </c>
      <c r="F62" s="71">
        <f t="shared" ref="F62" si="1">SUM(F51:F61)</f>
        <v>6.4346697716260888</v>
      </c>
    </row>
    <row r="63" spans="1:6" ht="15.75" thickBot="1">
      <c r="A63" s="66"/>
      <c r="B63" s="28"/>
      <c r="C63" s="28" t="s">
        <v>68</v>
      </c>
      <c r="D63" s="67"/>
      <c r="E63" s="72">
        <f>SUM(E50+E62)</f>
        <v>107519518.37999998</v>
      </c>
      <c r="F63" s="75">
        <f t="shared" ref="F63" si="2">SUM(F50+F62)</f>
        <v>87.503932298652941</v>
      </c>
    </row>
    <row r="64" spans="1:6">
      <c r="A64" s="76"/>
      <c r="B64" s="77"/>
      <c r="C64" s="77"/>
      <c r="D64" s="77"/>
      <c r="E64" s="80"/>
      <c r="F64" s="83"/>
    </row>
    <row r="65" spans="1:6">
      <c r="A65" s="66"/>
      <c r="B65" s="28"/>
      <c r="C65" s="84" t="s">
        <v>69</v>
      </c>
      <c r="D65" s="28"/>
      <c r="E65" s="87"/>
      <c r="F65" s="90"/>
    </row>
    <row r="66" spans="1:6">
      <c r="A66" s="91" t="s">
        <v>40</v>
      </c>
      <c r="B66" s="92"/>
      <c r="C66" s="49"/>
      <c r="D66" s="92"/>
      <c r="E66" s="23">
        <v>41600</v>
      </c>
      <c r="F66" s="21">
        <f>SUM(E66/E78)*100</f>
        <v>3.4110665672965584E-2</v>
      </c>
    </row>
    <row r="67" spans="1:6">
      <c r="A67" s="13" t="s">
        <v>41</v>
      </c>
      <c r="B67" s="92"/>
      <c r="C67" s="94"/>
      <c r="D67" s="92"/>
      <c r="E67" s="23">
        <v>3088732.47</v>
      </c>
      <c r="F67" s="21">
        <f>SUM(E67/E78)*100</f>
        <v>2.5326615537837305</v>
      </c>
    </row>
    <row r="68" spans="1:6">
      <c r="A68" s="13" t="s">
        <v>42</v>
      </c>
      <c r="B68" s="92"/>
      <c r="C68" s="92"/>
      <c r="D68" s="92"/>
      <c r="E68" s="23">
        <v>2265404.46</v>
      </c>
      <c r="F68" s="21">
        <f>SUM(E68/E78)*100</f>
        <v>1.8575589939688733</v>
      </c>
    </row>
    <row r="69" spans="1:6">
      <c r="A69" s="13" t="s">
        <v>43</v>
      </c>
      <c r="B69" s="92"/>
      <c r="C69" s="92"/>
      <c r="D69" s="92"/>
      <c r="E69" s="23">
        <v>408808.38</v>
      </c>
      <c r="F69" s="21">
        <f>SUM(E69/E78)*100</f>
        <v>0.33520975900208339</v>
      </c>
    </row>
    <row r="70" spans="1:6">
      <c r="A70" s="13" t="s">
        <v>70</v>
      </c>
      <c r="B70" s="92"/>
      <c r="C70" s="92"/>
      <c r="D70" s="92"/>
      <c r="E70" s="23">
        <v>0</v>
      </c>
      <c r="F70" s="21">
        <f>SUM(E70/E78)*100</f>
        <v>0</v>
      </c>
    </row>
    <row r="71" spans="1:6">
      <c r="A71" s="91" t="s">
        <v>44</v>
      </c>
      <c r="B71" s="92"/>
      <c r="C71" s="92"/>
      <c r="D71" s="92"/>
      <c r="E71" s="23">
        <v>387725.47</v>
      </c>
      <c r="F71" s="27">
        <f>SUM(E71/E78)*100</f>
        <v>0.31792244903998668</v>
      </c>
    </row>
    <row r="72" spans="1:6">
      <c r="A72" s="96"/>
      <c r="B72" s="94" t="s">
        <v>71</v>
      </c>
      <c r="C72" s="94"/>
      <c r="D72" s="94"/>
      <c r="E72" s="68">
        <f>SUM(E66:E71)+1</f>
        <v>6192271.7799999993</v>
      </c>
      <c r="F72" s="125">
        <f t="shared" ref="F72" si="3">SUM(F66:F71)</f>
        <v>5.0774634214676393</v>
      </c>
    </row>
    <row r="73" spans="1:6">
      <c r="A73" s="91" t="s">
        <v>59</v>
      </c>
      <c r="B73" s="94"/>
      <c r="C73" s="94"/>
      <c r="D73" s="94"/>
      <c r="E73" s="100">
        <v>0</v>
      </c>
      <c r="F73" s="126">
        <f>SUM(E73/E78)*100</f>
        <v>0</v>
      </c>
    </row>
    <row r="74" spans="1:6">
      <c r="A74" s="91" t="s">
        <v>72</v>
      </c>
      <c r="B74" s="92"/>
      <c r="C74" s="94"/>
      <c r="D74" s="92"/>
      <c r="E74" s="23">
        <v>8244200.79</v>
      </c>
      <c r="F74" s="21">
        <f>SUM(E74/E78)*100</f>
        <v>6.7599802136655951</v>
      </c>
    </row>
    <row r="75" spans="1:6">
      <c r="A75" s="91" t="s">
        <v>73</v>
      </c>
      <c r="B75" s="92"/>
      <c r="C75" s="94"/>
      <c r="D75" s="92"/>
      <c r="E75" s="23">
        <v>0</v>
      </c>
      <c r="F75" s="27">
        <f>SUM(E75/E78)*100</f>
        <v>0</v>
      </c>
    </row>
    <row r="76" spans="1:6">
      <c r="A76" s="66"/>
      <c r="B76" s="28" t="s">
        <v>74</v>
      </c>
      <c r="C76" s="28"/>
      <c r="D76" s="28"/>
      <c r="E76" s="104">
        <f>SUM(E73:E75)</f>
        <v>8244200.79</v>
      </c>
      <c r="F76" s="127">
        <f>SUM(F74:F75)</f>
        <v>6.7599802136655951</v>
      </c>
    </row>
    <row r="77" spans="1:6" ht="15.75" thickBot="1">
      <c r="A77" s="66"/>
      <c r="B77" s="49"/>
      <c r="C77" s="28" t="s">
        <v>75</v>
      </c>
      <c r="D77" s="28"/>
      <c r="E77" s="104">
        <f>SUM(E72+E76)-1</f>
        <v>14436471.57</v>
      </c>
      <c r="F77" s="128">
        <f>SUM(F76,F72)</f>
        <v>11.837443635133233</v>
      </c>
    </row>
    <row r="78" spans="1:6" ht="15.75" thickBot="1">
      <c r="A78" s="66"/>
      <c r="B78" s="28"/>
      <c r="C78" s="49"/>
      <c r="D78" s="28" t="s">
        <v>76</v>
      </c>
      <c r="E78" s="113">
        <f>SUM(E76+E39+E48+E62+E72)-1</f>
        <v>121955989.94999999</v>
      </c>
      <c r="F78" s="129">
        <f>SUM(E78/E78)*100</f>
        <v>100</v>
      </c>
    </row>
    <row r="79" spans="1:6" ht="15.75" thickBot="1">
      <c r="A79" s="117"/>
      <c r="B79" s="118" t="s">
        <v>77</v>
      </c>
      <c r="C79" s="118"/>
      <c r="D79" s="119"/>
      <c r="E79" s="120">
        <f>SUM(E30-E78)</f>
        <v>38155688.870000035</v>
      </c>
      <c r="F79" s="130"/>
    </row>
  </sheetData>
  <mergeCells count="6">
    <mergeCell ref="A32:D32"/>
    <mergeCell ref="A1:F1"/>
    <mergeCell ref="A2:F2"/>
    <mergeCell ref="A3:F3"/>
    <mergeCell ref="A4:D4"/>
    <mergeCell ref="A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79"/>
  <sheetViews>
    <sheetView topLeftCell="A67" workbookViewId="0">
      <selection activeCell="J15" sqref="J15"/>
    </sheetView>
  </sheetViews>
  <sheetFormatPr baseColWidth="10" defaultRowHeight="15"/>
  <cols>
    <col min="1" max="1" width="3.42578125" customWidth="1"/>
    <col min="2" max="2" width="5.140625" customWidth="1"/>
    <col min="3" max="3" width="17.85546875" customWidth="1"/>
  </cols>
  <sheetData>
    <row r="1" spans="1:6">
      <c r="A1" s="131" t="s">
        <v>0</v>
      </c>
      <c r="B1" s="132"/>
      <c r="C1" s="132"/>
      <c r="D1" s="132"/>
      <c r="E1" s="132"/>
      <c r="F1" s="133"/>
    </row>
    <row r="2" spans="1:6">
      <c r="A2" s="134" t="s">
        <v>1</v>
      </c>
      <c r="B2" s="135"/>
      <c r="C2" s="135"/>
      <c r="D2" s="135"/>
      <c r="E2" s="135"/>
      <c r="F2" s="136"/>
    </row>
    <row r="3" spans="1:6" ht="15.75" thickBot="1">
      <c r="A3" s="137" t="s">
        <v>2</v>
      </c>
      <c r="B3" s="138"/>
      <c r="C3" s="138"/>
      <c r="D3" s="138"/>
      <c r="E3" s="138"/>
      <c r="F3" s="139"/>
    </row>
    <row r="4" spans="1:6" ht="15.75" thickBot="1">
      <c r="A4" s="140" t="s">
        <v>3</v>
      </c>
      <c r="B4" s="141"/>
      <c r="C4" s="141"/>
      <c r="D4" s="142"/>
      <c r="E4" s="1" t="s">
        <v>12</v>
      </c>
      <c r="F4" s="124" t="s">
        <v>5</v>
      </c>
    </row>
    <row r="5" spans="1:6">
      <c r="A5" s="143" t="s">
        <v>15</v>
      </c>
      <c r="B5" s="144"/>
      <c r="C5" s="144"/>
      <c r="D5" s="145"/>
      <c r="E5" s="7"/>
      <c r="F5" s="5"/>
    </row>
    <row r="6" spans="1:6">
      <c r="A6" s="13" t="s">
        <v>16</v>
      </c>
      <c r="B6" s="14"/>
      <c r="C6" s="14"/>
      <c r="D6" s="15"/>
      <c r="E6" s="19">
        <v>77020627</v>
      </c>
      <c r="F6" s="21">
        <f>SUM(E6/E26)*100</f>
        <v>29.924626981063746</v>
      </c>
    </row>
    <row r="7" spans="1:6">
      <c r="A7" s="13" t="s">
        <v>17</v>
      </c>
      <c r="B7" s="14"/>
      <c r="C7" s="14"/>
      <c r="D7" s="15"/>
      <c r="E7" s="23">
        <v>28446732</v>
      </c>
      <c r="F7" s="21">
        <f>SUM(E7/E26)*100</f>
        <v>11.052335940218839</v>
      </c>
    </row>
    <row r="8" spans="1:6">
      <c r="A8" s="13" t="s">
        <v>18</v>
      </c>
      <c r="B8" s="14"/>
      <c r="C8" s="14"/>
      <c r="D8" s="15"/>
      <c r="E8" s="26">
        <v>0</v>
      </c>
      <c r="F8" s="27">
        <f>SUM(E8/E26)*100</f>
        <v>0</v>
      </c>
    </row>
    <row r="9" spans="1:6">
      <c r="A9" s="13"/>
      <c r="B9" s="28" t="s">
        <v>19</v>
      </c>
      <c r="C9" s="14"/>
      <c r="D9" s="15"/>
      <c r="E9" s="31">
        <v>105467359</v>
      </c>
      <c r="F9" s="32">
        <f>SUM(E9/E26)*100</f>
        <v>40.976962921282585</v>
      </c>
    </row>
    <row r="10" spans="1:6">
      <c r="A10" s="13" t="s">
        <v>20</v>
      </c>
      <c r="B10" s="14"/>
      <c r="C10" s="14"/>
      <c r="D10" s="15"/>
      <c r="E10" s="23">
        <v>1332811.55</v>
      </c>
      <c r="F10" s="21">
        <f>SUM(E10/E26)*100</f>
        <v>0.5178338585818496</v>
      </c>
    </row>
    <row r="11" spans="1:6">
      <c r="A11" s="13" t="s">
        <v>21</v>
      </c>
      <c r="B11" s="14"/>
      <c r="C11" s="14"/>
      <c r="D11" s="15"/>
      <c r="E11" s="23">
        <v>759037.89</v>
      </c>
      <c r="F11" s="21">
        <f>SUM(E11/E26)*100</f>
        <v>0.29490704772818449</v>
      </c>
    </row>
    <row r="12" spans="1:6">
      <c r="A12" s="13" t="s">
        <v>22</v>
      </c>
      <c r="B12" s="14"/>
      <c r="C12" s="14"/>
      <c r="D12" s="15"/>
      <c r="E12" s="23">
        <v>828650.97</v>
      </c>
      <c r="F12" s="21">
        <f>SUM(E12/E26)*100</f>
        <v>0.32195363944189448</v>
      </c>
    </row>
    <row r="13" spans="1:6">
      <c r="A13" s="13" t="s">
        <v>23</v>
      </c>
      <c r="B13" s="14"/>
      <c r="C13" s="14"/>
      <c r="D13" s="15"/>
      <c r="E13" s="26">
        <v>2523181.25</v>
      </c>
      <c r="F13" s="27">
        <f>SUM(E13/E26)*100</f>
        <v>0.98032514993501874</v>
      </c>
    </row>
    <row r="14" spans="1:6">
      <c r="A14" s="13"/>
      <c r="B14" s="28" t="s">
        <v>24</v>
      </c>
      <c r="C14" s="14"/>
      <c r="D14" s="15"/>
      <c r="E14" s="31">
        <v>5443680.6600000001</v>
      </c>
      <c r="F14" s="32">
        <f>SUM(E14/E26)*100</f>
        <v>2.1150193071595078</v>
      </c>
    </row>
    <row r="15" spans="1:6">
      <c r="A15" s="13" t="s">
        <v>25</v>
      </c>
      <c r="B15" s="14"/>
      <c r="C15" s="14"/>
      <c r="D15" s="15"/>
      <c r="E15" s="23">
        <v>13609842.5</v>
      </c>
      <c r="F15" s="21">
        <f>SUM(E15/E26)*100</f>
        <v>5.2877972557082407</v>
      </c>
    </row>
    <row r="16" spans="1:6">
      <c r="A16" s="13" t="s">
        <v>26</v>
      </c>
      <c r="B16" s="14"/>
      <c r="C16" s="14"/>
      <c r="D16" s="15"/>
      <c r="E16" s="23">
        <v>99241958.650000006</v>
      </c>
      <c r="F16" s="21">
        <f>SUM(E16/E26)*100</f>
        <v>38.558224064722332</v>
      </c>
    </row>
    <row r="17" spans="1:6">
      <c r="A17" s="13" t="s">
        <v>27</v>
      </c>
      <c r="B17" s="14"/>
      <c r="C17" s="14"/>
      <c r="D17" s="15"/>
      <c r="E17" s="23">
        <v>23996805.850000001</v>
      </c>
      <c r="F17" s="21">
        <f>SUM(E17/E26)*100</f>
        <v>9.3234175281156606</v>
      </c>
    </row>
    <row r="18" spans="1:6">
      <c r="A18" s="13" t="s">
        <v>28</v>
      </c>
      <c r="B18" s="14"/>
      <c r="C18" s="14"/>
      <c r="D18" s="33"/>
      <c r="E18" s="23">
        <v>1164879</v>
      </c>
      <c r="F18" s="21">
        <f>SUM(E18/E26)*100</f>
        <v>0.45258745495637875</v>
      </c>
    </row>
    <row r="19" spans="1:6">
      <c r="A19" s="13" t="s">
        <v>29</v>
      </c>
      <c r="B19" s="14"/>
      <c r="C19" s="14"/>
      <c r="D19" s="15"/>
      <c r="E19" s="23">
        <v>416876</v>
      </c>
      <c r="F19" s="21">
        <f>SUM(E19/E26)*100</f>
        <v>0.16196776478277602</v>
      </c>
    </row>
    <row r="20" spans="1:6">
      <c r="A20" s="13" t="s">
        <v>30</v>
      </c>
      <c r="B20" s="14"/>
      <c r="C20" s="14"/>
      <c r="D20" s="34"/>
      <c r="E20" s="23">
        <v>925065.72</v>
      </c>
      <c r="F20" s="37">
        <v>0</v>
      </c>
    </row>
    <row r="21" spans="1:6">
      <c r="A21" s="13" t="s">
        <v>31</v>
      </c>
      <c r="B21" s="14"/>
      <c r="C21" s="14"/>
      <c r="D21" s="15"/>
      <c r="E21" s="23">
        <v>809632.79</v>
      </c>
      <c r="F21" s="21">
        <f>SUM(E21/E26)*100</f>
        <v>0.31456455466647804</v>
      </c>
    </row>
    <row r="22" spans="1:6">
      <c r="A22" s="13" t="s">
        <v>32</v>
      </c>
      <c r="B22" s="14"/>
      <c r="C22" s="14"/>
      <c r="D22" s="15"/>
      <c r="E22" s="23">
        <v>490292.45</v>
      </c>
      <c r="F22" s="21">
        <f>SUM(E22/E26)*100</f>
        <v>0.19049207010327049</v>
      </c>
    </row>
    <row r="23" spans="1:6">
      <c r="A23" s="13" t="s">
        <v>33</v>
      </c>
      <c r="B23" s="14"/>
      <c r="C23" s="14"/>
      <c r="D23" s="15"/>
      <c r="E23" s="26">
        <v>5815686.1900000004</v>
      </c>
      <c r="F23" s="27">
        <f>SUM(E23/E26)*100</f>
        <v>2.2595536631333033</v>
      </c>
    </row>
    <row r="24" spans="1:6">
      <c r="A24" s="13"/>
      <c r="B24" s="28" t="s">
        <v>34</v>
      </c>
      <c r="C24" s="14"/>
      <c r="D24" s="15"/>
      <c r="E24" s="31">
        <v>146471038.14999998</v>
      </c>
      <c r="F24" s="32">
        <f>SUM(E24/E26)*100</f>
        <v>56.908017383030476</v>
      </c>
    </row>
    <row r="25" spans="1:6">
      <c r="A25" s="13"/>
      <c r="B25" s="28"/>
      <c r="C25" s="14"/>
      <c r="D25" s="15"/>
      <c r="E25" s="40"/>
      <c r="F25" s="41"/>
    </row>
    <row r="26" spans="1:6" ht="15.75" thickBot="1">
      <c r="A26" s="13"/>
      <c r="B26" s="14"/>
      <c r="C26" s="28" t="s">
        <v>35</v>
      </c>
      <c r="D26" s="15"/>
      <c r="E26" s="44">
        <v>257382078.80999997</v>
      </c>
      <c r="F26" s="45">
        <f>SUM(E26/E26)*100</f>
        <v>100</v>
      </c>
    </row>
    <row r="27" spans="1:6" ht="15.75" thickTop="1">
      <c r="A27" s="13"/>
      <c r="B27" s="14"/>
      <c r="C27" s="14"/>
      <c r="D27" s="15"/>
      <c r="E27" s="23"/>
      <c r="F27" s="21"/>
    </row>
    <row r="28" spans="1:6">
      <c r="A28" s="13"/>
      <c r="B28" s="14"/>
      <c r="C28" s="14" t="s">
        <v>36</v>
      </c>
      <c r="D28" s="15"/>
      <c r="E28" s="26">
        <v>20156198.199999999</v>
      </c>
      <c r="F28" s="21">
        <f>SUM(E28/E26)</f>
        <v>7.8312360725314334E-2</v>
      </c>
    </row>
    <row r="29" spans="1:6">
      <c r="A29" s="13"/>
      <c r="B29" s="14"/>
      <c r="C29" s="14"/>
      <c r="D29" s="15"/>
      <c r="E29" s="23"/>
      <c r="F29" s="21"/>
    </row>
    <row r="30" spans="1:6" ht="15.75" thickBot="1">
      <c r="A30" s="13"/>
      <c r="B30" s="14"/>
      <c r="C30" s="28" t="s">
        <v>37</v>
      </c>
      <c r="D30" s="15"/>
      <c r="E30" s="44">
        <v>237225879.60999998</v>
      </c>
      <c r="F30" s="45">
        <f>SUM(E30/E30)*100</f>
        <v>100</v>
      </c>
    </row>
    <row r="31" spans="1:6" ht="15.75" thickTop="1">
      <c r="A31" s="13"/>
      <c r="B31" s="14"/>
      <c r="C31" s="14"/>
      <c r="D31" s="15"/>
      <c r="E31" s="23"/>
      <c r="F31" s="21"/>
    </row>
    <row r="32" spans="1:6">
      <c r="A32" s="146" t="s">
        <v>38</v>
      </c>
      <c r="B32" s="147"/>
      <c r="C32" s="147"/>
      <c r="D32" s="148"/>
      <c r="E32" s="23"/>
      <c r="F32" s="21"/>
    </row>
    <row r="33" spans="1:6">
      <c r="A33" s="48"/>
      <c r="B33" s="49"/>
      <c r="C33" s="50" t="s">
        <v>39</v>
      </c>
      <c r="D33" s="51"/>
      <c r="E33" s="55"/>
      <c r="F33" s="12"/>
    </row>
    <row r="34" spans="1:6">
      <c r="A34" s="13" t="s">
        <v>40</v>
      </c>
      <c r="B34" s="14"/>
      <c r="C34" s="14"/>
      <c r="D34" s="15"/>
      <c r="E34" s="56">
        <v>85151104.560000002</v>
      </c>
      <c r="F34" s="21">
        <f>SUM(E34/E78)*100</f>
        <v>61.675541761109585</v>
      </c>
    </row>
    <row r="35" spans="1:6">
      <c r="A35" s="13" t="s">
        <v>41</v>
      </c>
      <c r="B35" s="14"/>
      <c r="C35" s="14"/>
      <c r="D35" s="15"/>
      <c r="E35" s="23">
        <v>15418635.859999999</v>
      </c>
      <c r="F35" s="21">
        <f>SUM(E35/E78)*100</f>
        <v>11.167826005271632</v>
      </c>
    </row>
    <row r="36" spans="1:6">
      <c r="A36" s="13" t="s">
        <v>42</v>
      </c>
      <c r="B36" s="14"/>
      <c r="C36" s="14"/>
      <c r="D36" s="15"/>
      <c r="E36" s="23">
        <v>7940224.9800000004</v>
      </c>
      <c r="F36" s="21">
        <f>SUM(E36/E78)*100</f>
        <v>5.751160597118572</v>
      </c>
    </row>
    <row r="37" spans="1:6">
      <c r="A37" s="13" t="s">
        <v>43</v>
      </c>
      <c r="B37" s="14"/>
      <c r="C37" s="14"/>
      <c r="D37" s="15"/>
      <c r="E37" s="23">
        <v>4019596.7</v>
      </c>
      <c r="F37" s="21">
        <f>SUM(E37/E78)*100</f>
        <v>2.9114220586414468</v>
      </c>
    </row>
    <row r="38" spans="1:6">
      <c r="A38" s="13" t="s">
        <v>44</v>
      </c>
      <c r="B38" s="14"/>
      <c r="C38" s="14"/>
      <c r="D38" s="15"/>
      <c r="E38" s="26">
        <v>1727912.87</v>
      </c>
      <c r="F38" s="58">
        <f>SUM(E38/E78)*100</f>
        <v>1.2515394007384999</v>
      </c>
    </row>
    <row r="39" spans="1:6" ht="15.75" thickBot="1">
      <c r="A39" s="13"/>
      <c r="B39" s="28" t="s">
        <v>45</v>
      </c>
      <c r="C39" s="14"/>
      <c r="D39" s="15"/>
      <c r="E39" s="61">
        <v>114257474.97000001</v>
      </c>
      <c r="F39" s="62">
        <f t="shared" ref="F39" si="0">SUM(F34:F38)</f>
        <v>82.757489822879734</v>
      </c>
    </row>
    <row r="40" spans="1:6" ht="15.75" thickTop="1">
      <c r="A40" s="13" t="s">
        <v>46</v>
      </c>
      <c r="B40" s="14"/>
      <c r="C40" s="14"/>
      <c r="D40" s="15"/>
      <c r="E40" s="56">
        <v>213130.92</v>
      </c>
      <c r="F40" s="21">
        <f>SUM(E40/E78)*100</f>
        <v>0.15437221895085784</v>
      </c>
    </row>
    <row r="41" spans="1:6">
      <c r="A41" s="13" t="s">
        <v>47</v>
      </c>
      <c r="B41" s="14"/>
      <c r="C41" s="14"/>
      <c r="D41" s="15"/>
      <c r="E41" s="23">
        <v>37167.42</v>
      </c>
      <c r="F41" s="21">
        <f>SUM(E41/E78)*100</f>
        <v>2.6920622770635495E-2</v>
      </c>
    </row>
    <row r="42" spans="1:6">
      <c r="A42" s="13" t="s">
        <v>48</v>
      </c>
      <c r="B42" s="14"/>
      <c r="C42" s="14"/>
      <c r="D42" s="15"/>
      <c r="E42" s="23">
        <v>377085.32</v>
      </c>
      <c r="F42" s="21">
        <f>SUM(E42/E78)*100</f>
        <v>0.2731255398428078</v>
      </c>
    </row>
    <row r="43" spans="1:6">
      <c r="A43" s="13" t="s">
        <v>49</v>
      </c>
      <c r="B43" s="14"/>
      <c r="C43" s="14"/>
      <c r="D43" s="15"/>
      <c r="E43" s="23">
        <v>53389.83</v>
      </c>
      <c r="F43" s="21">
        <f>SUM(E43/E78)*100</f>
        <v>3.8670628018257873E-2</v>
      </c>
    </row>
    <row r="44" spans="1:6">
      <c r="A44" s="13" t="s">
        <v>50</v>
      </c>
      <c r="B44" s="14"/>
      <c r="C44" s="14"/>
      <c r="D44" s="15"/>
      <c r="E44" s="23">
        <v>77705.070000000007</v>
      </c>
      <c r="F44" s="21">
        <f>SUM(E44/E78)*100</f>
        <v>5.6282326748421742E-2</v>
      </c>
    </row>
    <row r="45" spans="1:6">
      <c r="A45" s="13" t="s">
        <v>51</v>
      </c>
      <c r="B45" s="14"/>
      <c r="C45" s="14"/>
      <c r="D45" s="15"/>
      <c r="E45" s="23">
        <v>0</v>
      </c>
      <c r="F45" s="21">
        <f>SUM(E45/E78)*100</f>
        <v>0</v>
      </c>
    </row>
    <row r="46" spans="1:6">
      <c r="A46" s="13" t="s">
        <v>52</v>
      </c>
      <c r="B46" s="14"/>
      <c r="C46" s="14"/>
      <c r="D46" s="15"/>
      <c r="E46" s="23">
        <v>6318.33</v>
      </c>
      <c r="F46" s="21">
        <f>SUM(E46/E78)*100</f>
        <v>4.5764106970671986E-3</v>
      </c>
    </row>
    <row r="47" spans="1:6">
      <c r="A47" s="13" t="s">
        <v>53</v>
      </c>
      <c r="B47" s="14"/>
      <c r="C47" s="14"/>
      <c r="D47" s="15"/>
      <c r="E47" s="26">
        <v>20077.79</v>
      </c>
      <c r="F47" s="27">
        <f>SUM(E47/E79)*100</f>
        <v>2.0247284587065737E-2</v>
      </c>
    </row>
    <row r="48" spans="1:6">
      <c r="A48" s="13"/>
      <c r="B48" s="28" t="s">
        <v>54</v>
      </c>
      <c r="C48" s="14"/>
      <c r="D48" s="15"/>
      <c r="E48" s="31">
        <v>784874.68</v>
      </c>
      <c r="F48" s="32">
        <f>SUM(F40:F46)</f>
        <v>0.55394774702804794</v>
      </c>
    </row>
    <row r="49" spans="1:6">
      <c r="A49" s="13"/>
      <c r="B49" s="28"/>
      <c r="C49" s="14"/>
      <c r="D49" s="15"/>
      <c r="E49" s="40"/>
      <c r="F49" s="41"/>
    </row>
    <row r="50" spans="1:6">
      <c r="A50" s="13"/>
      <c r="B50" s="14"/>
      <c r="C50" s="28" t="s">
        <v>55</v>
      </c>
      <c r="D50" s="15"/>
      <c r="E50" s="31">
        <v>115042349.65000002</v>
      </c>
      <c r="F50" s="32">
        <f>SUM(E50/E78)*100</f>
        <v>83.325980053907443</v>
      </c>
    </row>
    <row r="51" spans="1:6">
      <c r="A51" s="13" t="s">
        <v>56</v>
      </c>
      <c r="B51" s="14"/>
      <c r="C51" s="14"/>
      <c r="D51" s="15"/>
      <c r="E51" s="23">
        <v>17400</v>
      </c>
      <c r="F51" s="21">
        <f>SUM(E51/E78)*100</f>
        <v>1.2602941937025965E-2</v>
      </c>
    </row>
    <row r="52" spans="1:6">
      <c r="A52" s="13" t="s">
        <v>57</v>
      </c>
      <c r="B52" s="14"/>
      <c r="C52" s="14"/>
      <c r="D52" s="15"/>
      <c r="E52" s="23">
        <v>13460</v>
      </c>
      <c r="F52" s="21">
        <f>SUM(E52/E78)*100</f>
        <v>9.7491723259982462E-3</v>
      </c>
    </row>
    <row r="53" spans="1:6">
      <c r="A53" s="13" t="s">
        <v>58</v>
      </c>
      <c r="B53" s="14"/>
      <c r="C53" s="14"/>
      <c r="D53" s="15"/>
      <c r="E53" s="23">
        <v>0</v>
      </c>
      <c r="F53" s="21">
        <f>SUM(E53/E78)*100</f>
        <v>0</v>
      </c>
    </row>
    <row r="54" spans="1:6">
      <c r="A54" s="13" t="s">
        <v>59</v>
      </c>
      <c r="B54" s="14"/>
      <c r="C54" s="14"/>
      <c r="D54" s="15"/>
      <c r="E54" s="23">
        <v>13705585.27</v>
      </c>
      <c r="F54" s="21">
        <f>SUM(E54/E78)*100</f>
        <v>9.9270514580901335</v>
      </c>
    </row>
    <row r="55" spans="1:6">
      <c r="A55" s="13" t="s">
        <v>60</v>
      </c>
      <c r="B55" s="14"/>
      <c r="C55" s="14"/>
      <c r="D55" s="15"/>
      <c r="E55" s="23">
        <v>0</v>
      </c>
      <c r="F55" s="21">
        <f>SUM(E55/E78)*100</f>
        <v>0</v>
      </c>
    </row>
    <row r="56" spans="1:6">
      <c r="A56" s="13" t="s">
        <v>61</v>
      </c>
      <c r="B56" s="14"/>
      <c r="C56" s="14"/>
      <c r="D56" s="15"/>
      <c r="E56" s="23">
        <v>554272.43000000005</v>
      </c>
      <c r="F56" s="21">
        <f>SUM(E56/E78)*100</f>
        <v>0.40146340532093616</v>
      </c>
    </row>
    <row r="57" spans="1:6">
      <c r="A57" s="13" t="s">
        <v>62</v>
      </c>
      <c r="B57" s="14"/>
      <c r="C57" s="14"/>
      <c r="D57" s="15"/>
      <c r="E57" s="23">
        <v>1054447.32</v>
      </c>
      <c r="F57" s="21">
        <f>SUM(E57/E78)*100</f>
        <v>0.76374358331107117</v>
      </c>
    </row>
    <row r="58" spans="1:6">
      <c r="A58" s="13" t="s">
        <v>63</v>
      </c>
      <c r="B58" s="14"/>
      <c r="C58" s="14"/>
      <c r="D58" s="15"/>
      <c r="E58" s="23">
        <v>778922.98</v>
      </c>
      <c r="F58" s="21">
        <f>SUM(E58/E78)*100</f>
        <v>0.56417937300892163</v>
      </c>
    </row>
    <row r="59" spans="1:6">
      <c r="A59" s="13" t="s">
        <v>64</v>
      </c>
      <c r="B59" s="14"/>
      <c r="C59" s="14"/>
      <c r="D59" s="15"/>
      <c r="E59" s="23">
        <v>2326223.58</v>
      </c>
      <c r="F59" s="21">
        <f>SUM(E59/E78)*100</f>
        <v>1.6849000408781998</v>
      </c>
    </row>
    <row r="60" spans="1:6">
      <c r="A60" s="13" t="s">
        <v>65</v>
      </c>
      <c r="B60" s="14"/>
      <c r="C60" s="14"/>
      <c r="D60" s="15"/>
      <c r="E60" s="23">
        <v>293102.45</v>
      </c>
      <c r="F60" s="21"/>
    </row>
    <row r="61" spans="1:6">
      <c r="A61" s="13" t="s">
        <v>66</v>
      </c>
      <c r="B61" s="14"/>
      <c r="C61" s="14"/>
      <c r="D61" s="15"/>
      <c r="E61" s="23">
        <v>0</v>
      </c>
      <c r="F61" s="21">
        <f>SUM(E61/E78)*100</f>
        <v>0</v>
      </c>
    </row>
    <row r="62" spans="1:6">
      <c r="A62" s="66"/>
      <c r="B62" s="28" t="s">
        <v>67</v>
      </c>
      <c r="C62" s="28"/>
      <c r="D62" s="67"/>
      <c r="E62" s="70">
        <v>18743413.029999997</v>
      </c>
      <c r="F62" s="71">
        <f t="shared" ref="F62" si="1">SUM(F51:F61)</f>
        <v>13.363689974872283</v>
      </c>
    </row>
    <row r="63" spans="1:6" ht="15.75" thickBot="1">
      <c r="A63" s="66"/>
      <c r="B63" s="28"/>
      <c r="C63" s="28" t="s">
        <v>68</v>
      </c>
      <c r="D63" s="67"/>
      <c r="E63" s="74">
        <v>133785762.68000002</v>
      </c>
      <c r="F63" s="75">
        <f t="shared" ref="F63" si="2">SUM(F50+F62)</f>
        <v>96.68967002877973</v>
      </c>
    </row>
    <row r="64" spans="1:6">
      <c r="A64" s="76"/>
      <c r="B64" s="77"/>
      <c r="C64" s="77"/>
      <c r="D64" s="77"/>
      <c r="E64" s="82"/>
      <c r="F64" s="83"/>
    </row>
    <row r="65" spans="1:6">
      <c r="A65" s="66"/>
      <c r="B65" s="28"/>
      <c r="C65" s="84" t="s">
        <v>69</v>
      </c>
      <c r="D65" s="28"/>
      <c r="E65" s="89"/>
      <c r="F65" s="90"/>
    </row>
    <row r="66" spans="1:6">
      <c r="A66" s="91" t="s">
        <v>40</v>
      </c>
      <c r="B66" s="92"/>
      <c r="C66" s="49"/>
      <c r="D66" s="92"/>
      <c r="E66" s="23">
        <v>304232.02</v>
      </c>
      <c r="F66" s="21">
        <f>SUM(E66/E78)*100</f>
        <v>0.22035738410598407</v>
      </c>
    </row>
    <row r="67" spans="1:6">
      <c r="A67" s="13" t="s">
        <v>41</v>
      </c>
      <c r="B67" s="92"/>
      <c r="C67" s="94"/>
      <c r="D67" s="92"/>
      <c r="E67" s="23">
        <v>1092382.02</v>
      </c>
      <c r="F67" s="21">
        <f>SUM(E67/E78)*100</f>
        <v>0.79121995236270892</v>
      </c>
    </row>
    <row r="68" spans="1:6">
      <c r="A68" s="13" t="s">
        <v>42</v>
      </c>
      <c r="B68" s="92"/>
      <c r="C68" s="92"/>
      <c r="D68" s="92"/>
      <c r="E68" s="23">
        <v>617025.31000000006</v>
      </c>
      <c r="F68" s="21">
        <f>SUM(E68/E78)*100</f>
        <v>0.44691575606927864</v>
      </c>
    </row>
    <row r="69" spans="1:6">
      <c r="A69" s="13" t="s">
        <v>43</v>
      </c>
      <c r="B69" s="92"/>
      <c r="C69" s="92"/>
      <c r="D69" s="92"/>
      <c r="E69" s="23">
        <v>33177.83</v>
      </c>
      <c r="F69" s="21">
        <f>SUM(E69/E78)*100</f>
        <v>2.4030934775087252E-2</v>
      </c>
    </row>
    <row r="70" spans="1:6">
      <c r="A70" s="13" t="s">
        <v>70</v>
      </c>
      <c r="B70" s="92"/>
      <c r="C70" s="92"/>
      <c r="D70" s="92"/>
      <c r="E70" s="23">
        <v>0</v>
      </c>
      <c r="F70" s="21">
        <f>SUM(E70/E78)*100</f>
        <v>0</v>
      </c>
    </row>
    <row r="71" spans="1:6">
      <c r="A71" s="91" t="s">
        <v>44</v>
      </c>
      <c r="B71" s="92"/>
      <c r="C71" s="92"/>
      <c r="D71" s="92"/>
      <c r="E71" s="26">
        <v>540541.19999999995</v>
      </c>
      <c r="F71" s="27">
        <f>SUM(E71/E78)*100</f>
        <v>0.39151777920519187</v>
      </c>
    </row>
    <row r="72" spans="1:6">
      <c r="A72" s="96"/>
      <c r="B72" s="94" t="s">
        <v>71</v>
      </c>
      <c r="C72" s="94"/>
      <c r="D72" s="94"/>
      <c r="E72" s="31">
        <v>2587359.38</v>
      </c>
      <c r="F72" s="125">
        <f t="shared" ref="F72" si="3">SUM(F66:F71)</f>
        <v>1.8740418065182509</v>
      </c>
    </row>
    <row r="73" spans="1:6">
      <c r="A73" s="91" t="s">
        <v>59</v>
      </c>
      <c r="B73" s="94"/>
      <c r="C73" s="94"/>
      <c r="D73" s="94"/>
      <c r="E73" s="100">
        <v>828650.97</v>
      </c>
      <c r="F73" s="126">
        <f>SUM(E73/E78)*100</f>
        <v>0.60019770465346234</v>
      </c>
    </row>
    <row r="74" spans="1:6">
      <c r="A74" s="91" t="s">
        <v>72</v>
      </c>
      <c r="B74" s="92"/>
      <c r="C74" s="94"/>
      <c r="D74" s="92"/>
      <c r="E74" s="23">
        <v>861230.1399999999</v>
      </c>
      <c r="F74" s="21">
        <f>SUM(E74/E78)*100</f>
        <v>0.62379502579521495</v>
      </c>
    </row>
    <row r="75" spans="1:6">
      <c r="A75" s="91" t="s">
        <v>73</v>
      </c>
      <c r="B75" s="92"/>
      <c r="C75" s="94"/>
      <c r="D75" s="92"/>
      <c r="E75" s="26">
        <v>0</v>
      </c>
      <c r="F75" s="27">
        <f>SUM(E75/E78)*100</f>
        <v>0</v>
      </c>
    </row>
    <row r="76" spans="1:6">
      <c r="A76" s="66"/>
      <c r="B76" s="28" t="s">
        <v>74</v>
      </c>
      <c r="C76" s="28"/>
      <c r="D76" s="28"/>
      <c r="E76" s="106">
        <v>1689881.1099999999</v>
      </c>
      <c r="F76" s="127">
        <f>SUM(F74:F75)</f>
        <v>0.62379502579521495</v>
      </c>
    </row>
    <row r="77" spans="1:6" ht="15.75" thickBot="1">
      <c r="A77" s="66"/>
      <c r="B77" s="49"/>
      <c r="C77" s="28" t="s">
        <v>75</v>
      </c>
      <c r="D77" s="28"/>
      <c r="E77" s="110">
        <v>4277239.49</v>
      </c>
      <c r="F77" s="128">
        <f>SUM(F76,F72)</f>
        <v>2.4978368323134656</v>
      </c>
    </row>
    <row r="78" spans="1:6" ht="15.75" thickBot="1">
      <c r="A78" s="66"/>
      <c r="B78" s="28"/>
      <c r="C78" s="49"/>
      <c r="D78" s="28" t="s">
        <v>76</v>
      </c>
      <c r="E78" s="115">
        <v>138063002.17000002</v>
      </c>
      <c r="F78" s="129">
        <f>SUM(E78/E78)*100</f>
        <v>100</v>
      </c>
    </row>
    <row r="79" spans="1:6" ht="15.75" thickBot="1">
      <c r="A79" s="117"/>
      <c r="B79" s="118" t="s">
        <v>77</v>
      </c>
      <c r="C79" s="118"/>
      <c r="D79" s="119"/>
      <c r="E79" s="122">
        <v>99162877.439999968</v>
      </c>
      <c r="F79" s="130"/>
    </row>
  </sheetData>
  <mergeCells count="6">
    <mergeCell ref="A32:D32"/>
    <mergeCell ref="A1:F1"/>
    <mergeCell ref="A2:F2"/>
    <mergeCell ref="A3:F3"/>
    <mergeCell ref="A4:D4"/>
    <mergeCell ref="A5:D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79"/>
  <sheetViews>
    <sheetView workbookViewId="0">
      <selection activeCell="L17" sqref="L17"/>
    </sheetView>
  </sheetViews>
  <sheetFormatPr baseColWidth="10" defaultRowHeight="15"/>
  <sheetData>
    <row r="1" spans="1:6">
      <c r="A1" s="131" t="s">
        <v>0</v>
      </c>
      <c r="B1" s="132"/>
      <c r="C1" s="132"/>
      <c r="D1" s="132"/>
      <c r="E1" s="132"/>
      <c r="F1" s="133"/>
    </row>
    <row r="2" spans="1:6">
      <c r="A2" s="134" t="s">
        <v>1</v>
      </c>
      <c r="B2" s="135"/>
      <c r="C2" s="135"/>
      <c r="D2" s="135"/>
      <c r="E2" s="135"/>
      <c r="F2" s="136"/>
    </row>
    <row r="3" spans="1:6" ht="15.75" thickBot="1">
      <c r="A3" s="137" t="s">
        <v>2</v>
      </c>
      <c r="B3" s="138"/>
      <c r="C3" s="138"/>
      <c r="D3" s="138"/>
      <c r="E3" s="138"/>
      <c r="F3" s="139"/>
    </row>
    <row r="4" spans="1:6" ht="15.75" thickBot="1">
      <c r="A4" s="140" t="s">
        <v>3</v>
      </c>
      <c r="B4" s="141"/>
      <c r="C4" s="141"/>
      <c r="D4" s="142"/>
      <c r="E4" s="1" t="s">
        <v>13</v>
      </c>
      <c r="F4" s="124" t="s">
        <v>5</v>
      </c>
    </row>
    <row r="5" spans="1:6">
      <c r="A5" s="143" t="s">
        <v>15</v>
      </c>
      <c r="B5" s="144"/>
      <c r="C5" s="144"/>
      <c r="D5" s="145"/>
      <c r="E5" s="10"/>
      <c r="F5" s="12"/>
    </row>
    <row r="6" spans="1:6">
      <c r="A6" s="13" t="s">
        <v>16</v>
      </c>
      <c r="B6" s="14"/>
      <c r="C6" s="14"/>
      <c r="D6" s="15"/>
      <c r="E6" s="19">
        <f>SUM([1]rdo!E6)</f>
        <v>54527123</v>
      </c>
      <c r="F6" s="21">
        <f>SUM(E6/E26)*100</f>
        <v>36.664433877588259</v>
      </c>
    </row>
    <row r="7" spans="1:6">
      <c r="A7" s="13" t="s">
        <v>17</v>
      </c>
      <c r="B7" s="14"/>
      <c r="C7" s="14"/>
      <c r="D7" s="15"/>
      <c r="E7" s="22">
        <f>SUM([1]rdo!E7)</f>
        <v>51347730</v>
      </c>
      <c r="F7" s="21">
        <f>SUM(E7/E26)*100</f>
        <v>34.526586912521587</v>
      </c>
    </row>
    <row r="8" spans="1:6">
      <c r="A8" s="13" t="s">
        <v>18</v>
      </c>
      <c r="B8" s="14"/>
      <c r="C8" s="14"/>
      <c r="D8" s="15"/>
      <c r="E8" s="24">
        <f>SUM([1]rdo!E8)</f>
        <v>0</v>
      </c>
      <c r="F8" s="27">
        <f>SUM(E8/E26)*100</f>
        <v>0</v>
      </c>
    </row>
    <row r="9" spans="1:6">
      <c r="A9" s="13"/>
      <c r="B9" s="28" t="s">
        <v>19</v>
      </c>
      <c r="C9" s="14"/>
      <c r="D9" s="15"/>
      <c r="E9" s="29">
        <f>SUM(E6:E8)</f>
        <v>105874853</v>
      </c>
      <c r="F9" s="32">
        <f>SUM(E9/E26)*100</f>
        <v>71.191020790109846</v>
      </c>
    </row>
    <row r="10" spans="1:6">
      <c r="A10" s="13" t="s">
        <v>20</v>
      </c>
      <c r="B10" s="14"/>
      <c r="C10" s="14"/>
      <c r="D10" s="15"/>
      <c r="E10" s="22">
        <f>SUM([1]rdo!E10)</f>
        <v>2600842.2599999998</v>
      </c>
      <c r="F10" s="21">
        <f>SUM(E10/E26)*100</f>
        <v>1.7488252418490373</v>
      </c>
    </row>
    <row r="11" spans="1:6">
      <c r="A11" s="13" t="s">
        <v>21</v>
      </c>
      <c r="B11" s="14"/>
      <c r="C11" s="14"/>
      <c r="D11" s="15"/>
      <c r="E11" s="22">
        <f>SUM([1]rdo!E11)</f>
        <v>555628.9</v>
      </c>
      <c r="F11" s="21">
        <f>SUM(E11/E26)*100</f>
        <v>0.37360891137658409</v>
      </c>
    </row>
    <row r="12" spans="1:6">
      <c r="A12" s="13" t="s">
        <v>22</v>
      </c>
      <c r="B12" s="14"/>
      <c r="C12" s="14"/>
      <c r="D12" s="15"/>
      <c r="E12" s="22">
        <f>SUM([1]rdo!E12)</f>
        <v>4921368.59</v>
      </c>
      <c r="F12" s="21">
        <f>SUM(E12/E26)*100</f>
        <v>3.3091640146738488</v>
      </c>
    </row>
    <row r="13" spans="1:6">
      <c r="A13" s="13" t="s">
        <v>23</v>
      </c>
      <c r="B13" s="14"/>
      <c r="C13" s="14"/>
      <c r="D13" s="15"/>
      <c r="E13" s="24">
        <f>SUM([1]rdo!E13)</f>
        <v>3527681.86</v>
      </c>
      <c r="F13" s="27">
        <f>SUM(E13/E26)*100</f>
        <v>2.3720389263364869</v>
      </c>
    </row>
    <row r="14" spans="1:6">
      <c r="A14" s="13"/>
      <c r="B14" s="28" t="s">
        <v>24</v>
      </c>
      <c r="C14" s="14"/>
      <c r="D14" s="15"/>
      <c r="E14" s="29">
        <f>SUM(E10:E13)-1</f>
        <v>11605520.609999999</v>
      </c>
      <c r="F14" s="32">
        <f>SUM(E14/E26)*100</f>
        <v>7.8036364218286884</v>
      </c>
    </row>
    <row r="15" spans="1:6">
      <c r="A15" s="13" t="s">
        <v>25</v>
      </c>
      <c r="B15" s="14"/>
      <c r="C15" s="14"/>
      <c r="D15" s="15"/>
      <c r="E15" s="22">
        <f>SUM([1]rdo!E15)</f>
        <v>16924515.379999999</v>
      </c>
      <c r="F15" s="21">
        <f>SUM(E15/E26)*100</f>
        <v>11.380167170386663</v>
      </c>
    </row>
    <row r="16" spans="1:6">
      <c r="A16" s="13" t="s">
        <v>26</v>
      </c>
      <c r="B16" s="14"/>
      <c r="C16" s="14"/>
      <c r="D16" s="15"/>
      <c r="E16" s="22">
        <f>SUM([1]rdo!E16)</f>
        <v>1827614.15</v>
      </c>
      <c r="F16" s="21">
        <f>SUM(E16/E26)*100</f>
        <v>1.228901039881009</v>
      </c>
    </row>
    <row r="17" spans="1:6">
      <c r="A17" s="13" t="s">
        <v>27</v>
      </c>
      <c r="B17" s="14"/>
      <c r="C17" s="14"/>
      <c r="D17" s="15"/>
      <c r="E17" s="22">
        <f>SUM([1]rdo!E17+[1]rdo!E18)</f>
        <v>5721333.9199999999</v>
      </c>
      <c r="F17" s="21">
        <f>SUM(E17/E26)*100</f>
        <v>3.847066517729953</v>
      </c>
    </row>
    <row r="18" spans="1:6">
      <c r="A18" s="13" t="s">
        <v>28</v>
      </c>
      <c r="B18" s="14"/>
      <c r="C18" s="14"/>
      <c r="D18" s="33"/>
      <c r="E18" s="22">
        <f>SUM([1]rdo!E19)</f>
        <v>292891</v>
      </c>
      <c r="F18" s="21">
        <f>SUM(E18/E26)*100</f>
        <v>0.19694203750380712</v>
      </c>
    </row>
    <row r="19" spans="1:6">
      <c r="A19" s="13" t="s">
        <v>29</v>
      </c>
      <c r="B19" s="14"/>
      <c r="C19" s="14"/>
      <c r="D19" s="15"/>
      <c r="E19" s="22">
        <f>SUM([1]rdo!E20)</f>
        <v>646035</v>
      </c>
      <c r="F19" s="21">
        <f>SUM(E19/E26)*100</f>
        <v>0.43439863020294939</v>
      </c>
    </row>
    <row r="20" spans="1:6">
      <c r="A20" s="13" t="s">
        <v>30</v>
      </c>
      <c r="B20" s="14"/>
      <c r="C20" s="14"/>
      <c r="D20" s="34"/>
      <c r="E20" s="22">
        <f>SUM([1]rdo!E21)</f>
        <v>1961286.13</v>
      </c>
      <c r="F20" s="34">
        <v>0</v>
      </c>
    </row>
    <row r="21" spans="1:6">
      <c r="A21" s="13" t="s">
        <v>31</v>
      </c>
      <c r="B21" s="14"/>
      <c r="C21" s="14"/>
      <c r="D21" s="15"/>
      <c r="E21" s="22">
        <f>SUM([1]rdo!E22)</f>
        <v>850240.37</v>
      </c>
      <c r="F21" s="21">
        <f>SUM(E21/E26)*100</f>
        <v>0.57170780541495247</v>
      </c>
    </row>
    <row r="22" spans="1:6">
      <c r="A22" s="13" t="s">
        <v>32</v>
      </c>
      <c r="B22" s="14"/>
      <c r="C22" s="14"/>
      <c r="D22" s="15"/>
      <c r="E22" s="22">
        <f>SUM([1]rdo!E23)</f>
        <v>227831.32</v>
      </c>
      <c r="F22" s="21">
        <f>SUM(E22/E26)*100</f>
        <v>0.15319543573541652</v>
      </c>
    </row>
    <row r="23" spans="1:6">
      <c r="A23" s="13" t="s">
        <v>33</v>
      </c>
      <c r="B23" s="14"/>
      <c r="C23" s="14"/>
      <c r="D23" s="15"/>
      <c r="E23" s="24">
        <f>SUM([1]rdo!E24)</f>
        <v>2787270.73</v>
      </c>
      <c r="F23" s="27">
        <f>SUM(E23/E26)*100</f>
        <v>1.8741811002759519</v>
      </c>
    </row>
    <row r="24" spans="1:6">
      <c r="A24" s="13"/>
      <c r="B24" s="28" t="s">
        <v>34</v>
      </c>
      <c r="C24" s="14"/>
      <c r="D24" s="15"/>
      <c r="E24" s="29">
        <f>SUM(E15:E23)-1</f>
        <v>31239016.999999996</v>
      </c>
      <c r="F24" s="32">
        <f>SUM(E24/E26)*100</f>
        <v>21.005342115654177</v>
      </c>
    </row>
    <row r="25" spans="1:6">
      <c r="A25" s="13"/>
      <c r="B25" s="28"/>
      <c r="C25" s="14"/>
      <c r="D25" s="15"/>
      <c r="E25" s="38"/>
      <c r="F25" s="41"/>
    </row>
    <row r="26" spans="1:6" ht="15.75" thickBot="1">
      <c r="A26" s="13"/>
      <c r="B26" s="14"/>
      <c r="C26" s="28" t="s">
        <v>35</v>
      </c>
      <c r="D26" s="15"/>
      <c r="E26" s="42">
        <f>SUM(E24,E14,E9)+1</f>
        <v>148719391.61000001</v>
      </c>
      <c r="F26" s="45">
        <f>SUM(E26/E26)*100</f>
        <v>100</v>
      </c>
    </row>
    <row r="27" spans="1:6" ht="15.75" thickTop="1">
      <c r="A27" s="13"/>
      <c r="B27" s="14"/>
      <c r="C27" s="14"/>
      <c r="D27" s="15"/>
      <c r="E27" s="23"/>
      <c r="F27" s="21"/>
    </row>
    <row r="28" spans="1:6">
      <c r="A28" s="13"/>
      <c r="B28" s="14"/>
      <c r="C28" s="14" t="s">
        <v>36</v>
      </c>
      <c r="D28" s="15"/>
      <c r="E28" s="24">
        <f>SUM([1]rdo!E29)</f>
        <v>6669305.0300000003</v>
      </c>
      <c r="F28" s="21">
        <f>SUM(E28/E26)</f>
        <v>4.4844891831520579E-2</v>
      </c>
    </row>
    <row r="29" spans="1:6">
      <c r="A29" s="13"/>
      <c r="B29" s="14"/>
      <c r="C29" s="14"/>
      <c r="D29" s="15"/>
      <c r="E29" s="23"/>
      <c r="F29" s="21"/>
    </row>
    <row r="30" spans="1:6" ht="15.75" thickBot="1">
      <c r="A30" s="13"/>
      <c r="B30" s="14"/>
      <c r="C30" s="28" t="s">
        <v>37</v>
      </c>
      <c r="D30" s="15"/>
      <c r="E30" s="42">
        <f>SUM(E26-E28)-1</f>
        <v>142050085.58000001</v>
      </c>
      <c r="F30" s="45">
        <f>SUM(E30/E30)*100</f>
        <v>100</v>
      </c>
    </row>
    <row r="31" spans="1:6" ht="15.75" thickTop="1">
      <c r="A31" s="13"/>
      <c r="B31" s="14"/>
      <c r="C31" s="14"/>
      <c r="D31" s="15"/>
      <c r="E31" s="23"/>
      <c r="F31" s="21"/>
    </row>
    <row r="32" spans="1:6">
      <c r="A32" s="146" t="s">
        <v>38</v>
      </c>
      <c r="B32" s="147"/>
      <c r="C32" s="147"/>
      <c r="D32" s="148"/>
      <c r="E32" s="23"/>
      <c r="F32" s="21"/>
    </row>
    <row r="33" spans="1:6">
      <c r="A33" s="48"/>
      <c r="B33" s="49"/>
      <c r="C33" s="50" t="s">
        <v>39</v>
      </c>
      <c r="D33" s="51"/>
      <c r="E33" s="52"/>
      <c r="F33" s="12"/>
    </row>
    <row r="34" spans="1:6">
      <c r="A34" s="13" t="s">
        <v>40</v>
      </c>
      <c r="B34" s="14"/>
      <c r="C34" s="14"/>
      <c r="D34" s="15"/>
      <c r="E34" s="56">
        <f>SUM([1]rdo!E34)</f>
        <v>91112904.060000002</v>
      </c>
      <c r="F34" s="21">
        <f>SUM(E34/E78)*100</f>
        <v>62.518318350411292</v>
      </c>
    </row>
    <row r="35" spans="1:6">
      <c r="A35" s="13" t="s">
        <v>41</v>
      </c>
      <c r="B35" s="14"/>
      <c r="C35" s="14"/>
      <c r="D35" s="15"/>
      <c r="E35" s="22">
        <f>SUM([1]rdo!E35)</f>
        <v>16736358.199999999</v>
      </c>
      <c r="F35" s="21">
        <f>SUM(E35/E78)*100</f>
        <v>11.483872463170355</v>
      </c>
    </row>
    <row r="36" spans="1:6">
      <c r="A36" s="13" t="s">
        <v>42</v>
      </c>
      <c r="B36" s="14"/>
      <c r="C36" s="14"/>
      <c r="D36" s="15"/>
      <c r="E36" s="22">
        <f>SUM([1]rdo!E36)</f>
        <v>7570232.6500000004</v>
      </c>
      <c r="F36" s="21">
        <f>SUM(E36/E78)*100</f>
        <v>5.1944147723324994</v>
      </c>
    </row>
    <row r="37" spans="1:6">
      <c r="A37" s="13" t="s">
        <v>43</v>
      </c>
      <c r="B37" s="14"/>
      <c r="C37" s="14"/>
      <c r="D37" s="15"/>
      <c r="E37" s="22">
        <f>SUM([1]rdo!E37)</f>
        <v>3793650.83</v>
      </c>
      <c r="F37" s="21">
        <f>SUM(E37/E78)*100</f>
        <v>2.603063449103304</v>
      </c>
    </row>
    <row r="38" spans="1:6">
      <c r="A38" s="13" t="s">
        <v>44</v>
      </c>
      <c r="B38" s="14"/>
      <c r="C38" s="14"/>
      <c r="D38" s="15"/>
      <c r="E38" s="24">
        <f>SUM([1]rdo!E38)</f>
        <v>2536300.3199999998</v>
      </c>
      <c r="F38" s="58">
        <f>SUM(E38/E78)*100</f>
        <v>1.7403158473973244</v>
      </c>
    </row>
    <row r="39" spans="1:6" ht="15.75" thickBot="1">
      <c r="A39" s="13"/>
      <c r="B39" s="28" t="s">
        <v>45</v>
      </c>
      <c r="C39" s="14"/>
      <c r="D39" s="15"/>
      <c r="E39" s="59">
        <f>SUM(E34:E38)</f>
        <v>121749446.06</v>
      </c>
      <c r="F39" s="62">
        <f t="shared" ref="F39" si="0">SUM(F34:F38)</f>
        <v>83.539984882414771</v>
      </c>
    </row>
    <row r="40" spans="1:6" ht="15.75" thickTop="1">
      <c r="A40" s="13" t="s">
        <v>46</v>
      </c>
      <c r="B40" s="14"/>
      <c r="C40" s="14"/>
      <c r="D40" s="15"/>
      <c r="E40" s="56">
        <f>SUM([1]rdo!E40)</f>
        <v>95901.02</v>
      </c>
      <c r="F40" s="21">
        <f>SUM(E40/E78)*100</f>
        <v>6.5803747123908338E-2</v>
      </c>
    </row>
    <row r="41" spans="1:6">
      <c r="A41" s="13" t="s">
        <v>47</v>
      </c>
      <c r="B41" s="14"/>
      <c r="C41" s="14"/>
      <c r="D41" s="15"/>
      <c r="E41" s="22">
        <f>SUM([1]rdo!E41)</f>
        <v>48386.2</v>
      </c>
      <c r="F41" s="21">
        <f>SUM(E41/E78)*100</f>
        <v>3.3200827990013587E-2</v>
      </c>
    </row>
    <row r="42" spans="1:6">
      <c r="A42" s="13" t="s">
        <v>48</v>
      </c>
      <c r="B42" s="14"/>
      <c r="C42" s="14"/>
      <c r="D42" s="15"/>
      <c r="E42" s="22">
        <f>SUM([1]rdo!E42)</f>
        <v>483463.18</v>
      </c>
      <c r="F42" s="21">
        <f>SUM(E42/E78)*100</f>
        <v>0.33173462430786005</v>
      </c>
    </row>
    <row r="43" spans="1:6">
      <c r="A43" s="13" t="s">
        <v>49</v>
      </c>
      <c r="B43" s="14"/>
      <c r="C43" s="14"/>
      <c r="D43" s="15"/>
      <c r="E43" s="22">
        <f>SUM([1]rdo!E43)</f>
        <v>70507.66</v>
      </c>
      <c r="F43" s="21">
        <f>SUM(E43/E78)*100</f>
        <v>4.8379758932058356E-2</v>
      </c>
    </row>
    <row r="44" spans="1:6">
      <c r="A44" s="13" t="s">
        <v>50</v>
      </c>
      <c r="B44" s="14"/>
      <c r="C44" s="14"/>
      <c r="D44" s="15"/>
      <c r="E44" s="22">
        <f>SUM([1]rdo!E44)</f>
        <v>59024.78</v>
      </c>
      <c r="F44" s="21">
        <f>SUM(E44/E78)*100</f>
        <v>4.0500629682190266E-2</v>
      </c>
    </row>
    <row r="45" spans="1:6">
      <c r="A45" s="13" t="s">
        <v>51</v>
      </c>
      <c r="B45" s="14"/>
      <c r="C45" s="14"/>
      <c r="D45" s="15"/>
      <c r="E45" s="22">
        <f>SUM([1]rdo!E45)</f>
        <v>0</v>
      </c>
      <c r="F45" s="21">
        <f>SUM(E45/E78)*100</f>
        <v>0</v>
      </c>
    </row>
    <row r="46" spans="1:6">
      <c r="A46" s="13" t="s">
        <v>52</v>
      </c>
      <c r="B46" s="14"/>
      <c r="C46" s="14"/>
      <c r="D46" s="15"/>
      <c r="E46" s="22">
        <f>SUM([1]rdo!E46)</f>
        <v>8644.84</v>
      </c>
      <c r="F46" s="21">
        <f>SUM(E46/E78)*100</f>
        <v>5.9317707495357992E-3</v>
      </c>
    </row>
    <row r="47" spans="1:6">
      <c r="A47" s="13" t="s">
        <v>53</v>
      </c>
      <c r="B47" s="14"/>
      <c r="C47" s="14"/>
      <c r="D47" s="15"/>
      <c r="E47" s="24">
        <f>SUM([1]rdo!E47)</f>
        <v>10052.93</v>
      </c>
      <c r="F47" s="27">
        <f>SUM(E47/E79)*100</f>
        <v>-0.27259624822843054</v>
      </c>
    </row>
    <row r="48" spans="1:6">
      <c r="A48" s="13"/>
      <c r="B48" s="28" t="s">
        <v>54</v>
      </c>
      <c r="C48" s="14"/>
      <c r="D48" s="15"/>
      <c r="E48" s="29">
        <f>SUM(E40:E47)</f>
        <v>775980.6100000001</v>
      </c>
      <c r="F48" s="32">
        <f>SUM(F40:F46)</f>
        <v>0.52555135878556636</v>
      </c>
    </row>
    <row r="49" spans="1:6">
      <c r="A49" s="13"/>
      <c r="B49" s="28"/>
      <c r="C49" s="14"/>
      <c r="D49" s="15"/>
      <c r="E49" s="64"/>
      <c r="F49" s="41"/>
    </row>
    <row r="50" spans="1:6">
      <c r="A50" s="13"/>
      <c r="B50" s="14"/>
      <c r="C50" s="28" t="s">
        <v>55</v>
      </c>
      <c r="D50" s="15"/>
      <c r="E50" s="29">
        <f>SUM(E39+E48)</f>
        <v>122525426.67</v>
      </c>
      <c r="F50" s="32">
        <f>SUM(E50/E78)*100</f>
        <v>84.072434191436685</v>
      </c>
    </row>
    <row r="51" spans="1:6">
      <c r="A51" s="13" t="s">
        <v>56</v>
      </c>
      <c r="B51" s="14"/>
      <c r="C51" s="14"/>
      <c r="D51" s="15"/>
      <c r="E51" s="22">
        <v>0</v>
      </c>
      <c r="F51" s="21">
        <f>SUM(E51/E78)*100</f>
        <v>0</v>
      </c>
    </row>
    <row r="52" spans="1:6">
      <c r="A52" s="13" t="s">
        <v>57</v>
      </c>
      <c r="B52" s="14"/>
      <c r="C52" s="14"/>
      <c r="D52" s="15"/>
      <c r="E52" s="22">
        <v>3176.91</v>
      </c>
      <c r="F52" s="21">
        <f>SUM(E52/E78)*100</f>
        <v>2.1798786110451755E-3</v>
      </c>
    </row>
    <row r="53" spans="1:6">
      <c r="A53" s="13" t="s">
        <v>58</v>
      </c>
      <c r="B53" s="14"/>
      <c r="C53" s="14"/>
      <c r="D53" s="15"/>
      <c r="E53" s="22">
        <v>0</v>
      </c>
      <c r="F53" s="21">
        <f>SUM(E53/E78)*100</f>
        <v>0</v>
      </c>
    </row>
    <row r="54" spans="1:6">
      <c r="A54" s="13" t="s">
        <v>59</v>
      </c>
      <c r="B54" s="14"/>
      <c r="C54" s="14"/>
      <c r="D54" s="15"/>
      <c r="E54" s="22">
        <f>6429829.38+545435.07</f>
        <v>6975264.4500000002</v>
      </c>
      <c r="F54" s="21">
        <f>SUM(E54/E78)*100</f>
        <v>4.786169510920609</v>
      </c>
    </row>
    <row r="55" spans="1:6">
      <c r="A55" s="13" t="s">
        <v>60</v>
      </c>
      <c r="B55" s="14"/>
      <c r="C55" s="14"/>
      <c r="D55" s="15"/>
      <c r="E55" s="22">
        <v>22763.41</v>
      </c>
      <c r="F55" s="21">
        <f>SUM(E55/E78)*100</f>
        <v>1.5619413383901926E-2</v>
      </c>
    </row>
    <row r="56" spans="1:6">
      <c r="A56" s="13" t="s">
        <v>61</v>
      </c>
      <c r="B56" s="14"/>
      <c r="C56" s="14"/>
      <c r="D56" s="15"/>
      <c r="E56" s="22">
        <v>916899.22</v>
      </c>
      <c r="F56" s="21">
        <f>SUM(E56/E78)*100</f>
        <v>0.62914246804662544</v>
      </c>
    </row>
    <row r="57" spans="1:6">
      <c r="A57" s="13" t="s">
        <v>62</v>
      </c>
      <c r="B57" s="14"/>
      <c r="C57" s="14"/>
      <c r="D57" s="15"/>
      <c r="E57" s="22">
        <v>4944528.28</v>
      </c>
      <c r="F57" s="21">
        <f>SUM(E57/E78)*100</f>
        <v>3.3927531592899998</v>
      </c>
    </row>
    <row r="58" spans="1:6">
      <c r="A58" s="13" t="s">
        <v>63</v>
      </c>
      <c r="B58" s="14"/>
      <c r="C58" s="14"/>
      <c r="D58" s="15"/>
      <c r="E58" s="22">
        <v>432166</v>
      </c>
      <c r="F58" s="21">
        <f>SUM(E58/E78)*100</f>
        <v>0.29653638907647667</v>
      </c>
    </row>
    <row r="59" spans="1:6">
      <c r="A59" s="13" t="s">
        <v>64</v>
      </c>
      <c r="B59" s="14"/>
      <c r="C59" s="14"/>
      <c r="D59" s="15"/>
      <c r="E59" s="22">
        <v>410738.72</v>
      </c>
      <c r="F59" s="21">
        <f>SUM(E59/E78)*100</f>
        <v>0.28183377887824118</v>
      </c>
    </row>
    <row r="60" spans="1:6">
      <c r="A60" s="13" t="s">
        <v>65</v>
      </c>
      <c r="B60" s="14"/>
      <c r="C60" s="14"/>
      <c r="D60" s="15"/>
      <c r="E60" s="22">
        <v>-130092.15</v>
      </c>
      <c r="F60" s="21"/>
    </row>
    <row r="61" spans="1:6">
      <c r="A61" s="13" t="s">
        <v>66</v>
      </c>
      <c r="B61" s="14"/>
      <c r="C61" s="14"/>
      <c r="D61" s="15"/>
      <c r="E61" s="24">
        <v>0</v>
      </c>
      <c r="F61" s="21">
        <f>SUM(E61/E78)*100</f>
        <v>0</v>
      </c>
    </row>
    <row r="62" spans="1:6">
      <c r="A62" s="66"/>
      <c r="B62" s="28" t="s">
        <v>67</v>
      </c>
      <c r="C62" s="28"/>
      <c r="D62" s="67"/>
      <c r="E62" s="68">
        <f>SUM(E51:E61)-1</f>
        <v>13575443.84</v>
      </c>
      <c r="F62" s="71">
        <f t="shared" ref="F62" si="1">SUM(F51:F61)</f>
        <v>9.4042345982068998</v>
      </c>
    </row>
    <row r="63" spans="1:6" ht="15.75" thickBot="1">
      <c r="A63" s="66"/>
      <c r="B63" s="28"/>
      <c r="C63" s="28" t="s">
        <v>68</v>
      </c>
      <c r="D63" s="67"/>
      <c r="E63" s="72">
        <f>SUM(E50+E62)</f>
        <v>136100870.50999999</v>
      </c>
      <c r="F63" s="75">
        <f t="shared" ref="F63" si="2">SUM(F50+F62)</f>
        <v>93.476668789643583</v>
      </c>
    </row>
    <row r="64" spans="1:6">
      <c r="A64" s="76"/>
      <c r="B64" s="77"/>
      <c r="C64" s="77"/>
      <c r="D64" s="77"/>
      <c r="E64" s="78"/>
      <c r="F64" s="83"/>
    </row>
    <row r="65" spans="1:6">
      <c r="A65" s="66"/>
      <c r="B65" s="28"/>
      <c r="C65" s="84" t="s">
        <v>69</v>
      </c>
      <c r="D65" s="28"/>
      <c r="E65" s="85"/>
      <c r="F65" s="90"/>
    </row>
    <row r="66" spans="1:6">
      <c r="A66" s="91" t="s">
        <v>40</v>
      </c>
      <c r="B66" s="92"/>
      <c r="C66" s="49"/>
      <c r="D66" s="92"/>
      <c r="E66" s="93">
        <f>SUM([1]rdo!E52)</f>
        <v>180524.5</v>
      </c>
      <c r="F66" s="21">
        <f>SUM(E66/E78)*100</f>
        <v>0.12386926174163726</v>
      </c>
    </row>
    <row r="67" spans="1:6">
      <c r="A67" s="13" t="s">
        <v>41</v>
      </c>
      <c r="B67" s="92"/>
      <c r="C67" s="94"/>
      <c r="D67" s="92"/>
      <c r="E67" s="93">
        <f>SUM([1]rdo!E53)</f>
        <v>1244877.69</v>
      </c>
      <c r="F67" s="21">
        <f>SUM(E67/E78)*100</f>
        <v>0.85418921209550369</v>
      </c>
    </row>
    <row r="68" spans="1:6">
      <c r="A68" s="13" t="s">
        <v>42</v>
      </c>
      <c r="B68" s="92"/>
      <c r="C68" s="92"/>
      <c r="D68" s="92"/>
      <c r="E68" s="93">
        <f>SUM([1]rdo!E54)</f>
        <v>684639.08</v>
      </c>
      <c r="F68" s="21">
        <f>SUM(E68/E78)*100</f>
        <v>0.46977411597358654</v>
      </c>
    </row>
    <row r="69" spans="1:6">
      <c r="A69" s="13" t="s">
        <v>43</v>
      </c>
      <c r="B69" s="92"/>
      <c r="C69" s="92"/>
      <c r="D69" s="92"/>
      <c r="E69" s="93">
        <f>SUM([1]rdo!E55)</f>
        <v>434259.66</v>
      </c>
      <c r="F69" s="21">
        <f>SUM(E69/E78)*100</f>
        <v>0.2979729814422663</v>
      </c>
    </row>
    <row r="70" spans="1:6">
      <c r="A70" s="13" t="s">
        <v>70</v>
      </c>
      <c r="B70" s="92"/>
      <c r="C70" s="92"/>
      <c r="D70" s="92"/>
      <c r="E70" s="93">
        <f>SUM([1]rdo!E56)</f>
        <v>0</v>
      </c>
      <c r="F70" s="21">
        <f>SUM(E70/E78)*100</f>
        <v>0</v>
      </c>
    </row>
    <row r="71" spans="1:6">
      <c r="A71" s="91" t="s">
        <v>44</v>
      </c>
      <c r="B71" s="92"/>
      <c r="C71" s="92"/>
      <c r="D71" s="92"/>
      <c r="E71" s="93">
        <f>SUM([1]rdo!E57)-1</f>
        <v>370564.25</v>
      </c>
      <c r="F71" s="27">
        <f>SUM(E71/E78)*100</f>
        <v>0.254267537510662</v>
      </c>
    </row>
    <row r="72" spans="1:6">
      <c r="A72" s="96"/>
      <c r="B72" s="94" t="s">
        <v>71</v>
      </c>
      <c r="C72" s="94"/>
      <c r="D72" s="94"/>
      <c r="E72" s="68">
        <f>SUM(E66:E71)+1</f>
        <v>2914866.18</v>
      </c>
      <c r="F72" s="125">
        <f t="shared" ref="F72" si="3">SUM(F66:F71)</f>
        <v>2.0000731087636554</v>
      </c>
    </row>
    <row r="73" spans="1:6">
      <c r="A73" s="91" t="s">
        <v>59</v>
      </c>
      <c r="B73" s="94"/>
      <c r="C73" s="94"/>
      <c r="D73" s="94"/>
      <c r="E73" s="93">
        <v>4921368.59</v>
      </c>
      <c r="F73" s="126">
        <f>SUM(E73/E78)*100</f>
        <v>3.3768618331682529</v>
      </c>
    </row>
    <row r="74" spans="1:6">
      <c r="A74" s="91" t="s">
        <v>72</v>
      </c>
      <c r="B74" s="92"/>
      <c r="C74" s="94"/>
      <c r="D74" s="92"/>
      <c r="E74" s="93">
        <f>500000+1027341.05+273486.31</f>
        <v>1800827.36</v>
      </c>
      <c r="F74" s="21">
        <f>SUM(E74/E78)*100</f>
        <v>1.2356613955853175</v>
      </c>
    </row>
    <row r="75" spans="1:6">
      <c r="A75" s="91" t="s">
        <v>73</v>
      </c>
      <c r="B75" s="92"/>
      <c r="C75" s="94"/>
      <c r="D75" s="92"/>
      <c r="E75" s="93">
        <v>0</v>
      </c>
      <c r="F75" s="27">
        <f>SUM(E75/E78)*100</f>
        <v>0</v>
      </c>
    </row>
    <row r="76" spans="1:6">
      <c r="A76" s="66"/>
      <c r="B76" s="28" t="s">
        <v>74</v>
      </c>
      <c r="C76" s="28"/>
      <c r="D76" s="28"/>
      <c r="E76" s="104">
        <f>SUM(E73:E75)</f>
        <v>6722195.9500000002</v>
      </c>
      <c r="F76" s="127">
        <f>SUM(F74:F75)</f>
        <v>1.2356613955853175</v>
      </c>
    </row>
    <row r="77" spans="1:6" ht="15.75" thickBot="1">
      <c r="A77" s="66"/>
      <c r="B77" s="49"/>
      <c r="C77" s="28" t="s">
        <v>75</v>
      </c>
      <c r="D77" s="28"/>
      <c r="E77" s="104">
        <f>SUM(E72+E76)-1</f>
        <v>9637061.1300000008</v>
      </c>
      <c r="F77" s="128">
        <f>SUM(F76,F72)</f>
        <v>3.2357345043489731</v>
      </c>
    </row>
    <row r="78" spans="1:6" ht="15.75" thickBot="1">
      <c r="A78" s="66"/>
      <c r="B78" s="28"/>
      <c r="C78" s="49"/>
      <c r="D78" s="28" t="s">
        <v>76</v>
      </c>
      <c r="E78" s="113">
        <f>SUM(E76+E39+E48+E62+E72)-1</f>
        <v>145737931.64000002</v>
      </c>
      <c r="F78" s="129">
        <f>SUM(E78/E78)*100</f>
        <v>100</v>
      </c>
    </row>
    <row r="79" spans="1:6" ht="15.75" thickBot="1">
      <c r="A79" s="117"/>
      <c r="B79" s="118" t="s">
        <v>77</v>
      </c>
      <c r="C79" s="118"/>
      <c r="D79" s="119"/>
      <c r="E79" s="120">
        <f>SUM(E30-E78)</f>
        <v>-3687846.0600000024</v>
      </c>
      <c r="F79" s="130"/>
    </row>
  </sheetData>
  <mergeCells count="6">
    <mergeCell ref="A32:D32"/>
    <mergeCell ref="A1:F1"/>
    <mergeCell ref="A2:F2"/>
    <mergeCell ref="A3:F3"/>
    <mergeCell ref="A4:D4"/>
    <mergeCell ref="A5:D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X79"/>
  <sheetViews>
    <sheetView workbookViewId="0">
      <selection sqref="A1:X79"/>
    </sheetView>
  </sheetViews>
  <sheetFormatPr baseColWidth="10" defaultRowHeight="15"/>
  <cols>
    <col min="1" max="1" width="1.5703125" customWidth="1"/>
    <col min="2" max="2" width="2" customWidth="1"/>
    <col min="3" max="3" width="13.42578125" customWidth="1"/>
    <col min="6" max="6" width="4.42578125" bestFit="1" customWidth="1"/>
    <col min="8" max="8" width="4.42578125" bestFit="1" customWidth="1"/>
    <col min="10" max="10" width="4.42578125" bestFit="1" customWidth="1"/>
    <col min="12" max="12" width="4.42578125" bestFit="1" customWidth="1"/>
    <col min="14" max="14" width="4.42578125" bestFit="1" customWidth="1"/>
    <col min="16" max="16" width="4.42578125" bestFit="1" customWidth="1"/>
    <col min="18" max="18" width="4.42578125" bestFit="1" customWidth="1"/>
    <col min="20" max="20" width="4.42578125" bestFit="1" customWidth="1"/>
    <col min="22" max="22" width="4.42578125" bestFit="1" customWidth="1"/>
    <col min="23" max="23" width="12.85546875" bestFit="1" customWidth="1"/>
    <col min="24" max="24" width="4.85546875" bestFit="1" customWidth="1"/>
  </cols>
  <sheetData>
    <row r="1" spans="1:24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3"/>
    </row>
    <row r="2" spans="1:24">
      <c r="A2" s="134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6"/>
    </row>
    <row r="3" spans="1:24" ht="15.75" thickBot="1">
      <c r="A3" s="137" t="s">
        <v>2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9"/>
    </row>
    <row r="4" spans="1:24" ht="15.75" thickBot="1">
      <c r="A4" s="140" t="s">
        <v>3</v>
      </c>
      <c r="B4" s="141"/>
      <c r="C4" s="141"/>
      <c r="D4" s="142"/>
      <c r="E4" s="1" t="s">
        <v>4</v>
      </c>
      <c r="F4" s="2" t="s">
        <v>5</v>
      </c>
      <c r="G4" s="1" t="s">
        <v>6</v>
      </c>
      <c r="H4" s="2" t="s">
        <v>5</v>
      </c>
      <c r="I4" s="1" t="s">
        <v>7</v>
      </c>
      <c r="J4" s="2" t="s">
        <v>5</v>
      </c>
      <c r="K4" s="1" t="s">
        <v>8</v>
      </c>
      <c r="L4" s="2" t="s">
        <v>5</v>
      </c>
      <c r="M4" s="1" t="s">
        <v>9</v>
      </c>
      <c r="N4" s="2" t="s">
        <v>5</v>
      </c>
      <c r="O4" s="3" t="s">
        <v>10</v>
      </c>
      <c r="P4" s="2" t="s">
        <v>5</v>
      </c>
      <c r="Q4" s="1" t="s">
        <v>11</v>
      </c>
      <c r="R4" s="2" t="s">
        <v>5</v>
      </c>
      <c r="S4" s="1" t="s">
        <v>12</v>
      </c>
      <c r="T4" s="2" t="s">
        <v>5</v>
      </c>
      <c r="U4" s="1" t="s">
        <v>13</v>
      </c>
      <c r="V4" s="2" t="s">
        <v>5</v>
      </c>
      <c r="W4" s="1" t="s">
        <v>14</v>
      </c>
      <c r="X4" s="4" t="s">
        <v>5</v>
      </c>
    </row>
    <row r="5" spans="1:24">
      <c r="A5" s="143" t="s">
        <v>15</v>
      </c>
      <c r="B5" s="144"/>
      <c r="C5" s="144"/>
      <c r="D5" s="145"/>
      <c r="E5" s="5"/>
      <c r="F5" s="6"/>
      <c r="G5" s="7"/>
      <c r="H5" s="5"/>
      <c r="I5" s="5"/>
      <c r="J5" s="5"/>
      <c r="K5" s="5"/>
      <c r="L5" s="5"/>
      <c r="M5" s="5"/>
      <c r="N5" s="5"/>
      <c r="O5" s="8"/>
      <c r="P5" s="6"/>
      <c r="Q5" s="9"/>
      <c r="R5" s="6"/>
      <c r="S5" s="7"/>
      <c r="T5" s="5"/>
      <c r="U5" s="10"/>
      <c r="V5" s="11"/>
      <c r="W5" s="10"/>
      <c r="X5" s="12"/>
    </row>
    <row r="6" spans="1:24">
      <c r="A6" s="13" t="s">
        <v>16</v>
      </c>
      <c r="B6" s="14"/>
      <c r="C6" s="14"/>
      <c r="D6" s="15"/>
      <c r="E6" s="16">
        <v>0</v>
      </c>
      <c r="F6" s="17">
        <f>SUM(E6/E26)*100</f>
        <v>0</v>
      </c>
      <c r="G6" s="18">
        <v>124429000</v>
      </c>
      <c r="H6" s="17">
        <f>SUM(G6/G26)*100</f>
        <v>45.483928987388374</v>
      </c>
      <c r="I6" s="18">
        <f>+[2]IYE!$I$6</f>
        <v>41476000</v>
      </c>
      <c r="J6" s="17">
        <f>SUM(I6/I26)*100</f>
        <v>33.184174267719428</v>
      </c>
      <c r="K6" s="18">
        <f>+[3]IYE!$K$6</f>
        <v>41476000</v>
      </c>
      <c r="L6" s="17">
        <f>SUM(K6/K26)*100</f>
        <v>50.791716486919313</v>
      </c>
      <c r="M6" s="19">
        <f>+[4]IYE!$M$6</f>
        <v>41476000</v>
      </c>
      <c r="N6" s="17">
        <f>SUM(M6/M26)*100</f>
        <v>35.185310595606992</v>
      </c>
      <c r="O6" s="19">
        <v>117111000</v>
      </c>
      <c r="P6" s="17">
        <f>SUM(O6/O26)*100</f>
        <v>62.630132385268453</v>
      </c>
      <c r="Q6" s="19">
        <v>89480036</v>
      </c>
      <c r="R6" s="17">
        <f>SUM(Q6/Q26)*100</f>
        <v>55.498544190381118</v>
      </c>
      <c r="S6" s="19">
        <v>77020627</v>
      </c>
      <c r="T6" s="17">
        <f>SUM(S6/S26)*100</f>
        <v>29.924626981063746</v>
      </c>
      <c r="U6" s="19">
        <f>SUM([1]rdo!E6)</f>
        <v>54527123</v>
      </c>
      <c r="V6" s="17">
        <f>SUM(U6/U26)*100</f>
        <v>36.664433877588259</v>
      </c>
      <c r="W6" s="20">
        <f>+E6+G6+I6+K6+M6+O6+Q6+S6+U6</f>
        <v>586995786</v>
      </c>
      <c r="X6" s="21">
        <f>SUM(W6/W26)*100</f>
        <v>37.783964633515914</v>
      </c>
    </row>
    <row r="7" spans="1:24">
      <c r="A7" s="13" t="s">
        <v>17</v>
      </c>
      <c r="B7" s="14"/>
      <c r="C7" s="14"/>
      <c r="D7" s="15"/>
      <c r="E7" s="22">
        <v>56894150</v>
      </c>
      <c r="F7" s="17">
        <f>SUM(E7/E26)*100</f>
        <v>28.284911678486729</v>
      </c>
      <c r="G7" s="22">
        <v>13747660</v>
      </c>
      <c r="H7" s="17">
        <f>SUM(G7/G26)*100</f>
        <v>5.0253364664407787</v>
      </c>
      <c r="I7" s="22">
        <f>+[2]IYE!$I$7</f>
        <v>43145804</v>
      </c>
      <c r="J7" s="17">
        <f>SUM(I7/I26)*100</f>
        <v>34.520153314130248</v>
      </c>
      <c r="K7" s="22">
        <f>+[3]IYE!$K$7</f>
        <v>28446732</v>
      </c>
      <c r="L7" s="17">
        <f>SUM(K7/K26)*100</f>
        <v>34.836009902675649</v>
      </c>
      <c r="M7" s="22">
        <f>+[4]IYE!$M$7</f>
        <v>28446732</v>
      </c>
      <c r="N7" s="17">
        <f>SUM(M7/M26)*100</f>
        <v>24.132199364692653</v>
      </c>
      <c r="O7" s="23">
        <v>28446000</v>
      </c>
      <c r="P7" s="17">
        <f>SUM(O7/O26)*100</f>
        <v>15.212719094118798</v>
      </c>
      <c r="Q7" s="23">
        <v>42195810</v>
      </c>
      <c r="R7" s="17">
        <f>SUM(Q7/Q26)*100</f>
        <v>26.171268258474168</v>
      </c>
      <c r="S7" s="23">
        <v>28446732</v>
      </c>
      <c r="T7" s="17">
        <f>SUM(S7/S26)*100</f>
        <v>11.052335940218839</v>
      </c>
      <c r="U7" s="22">
        <f>SUM([1]rdo!E7)</f>
        <v>51347730</v>
      </c>
      <c r="V7" s="17">
        <f>SUM(U7/U26)*100</f>
        <v>34.526586912521587</v>
      </c>
      <c r="W7" s="23">
        <f>+E7+G7+I7+K7+M7+O7+Q7+S7+U7</f>
        <v>321117350</v>
      </c>
      <c r="X7" s="21">
        <f>SUM(W7/W26)*100</f>
        <v>20.669801870789499</v>
      </c>
    </row>
    <row r="8" spans="1:24">
      <c r="A8" s="13" t="s">
        <v>18</v>
      </c>
      <c r="B8" s="14"/>
      <c r="C8" s="14"/>
      <c r="D8" s="15"/>
      <c r="E8" s="24">
        <v>0</v>
      </c>
      <c r="F8" s="25">
        <f>SUM(E8/E26)*100</f>
        <v>0</v>
      </c>
      <c r="G8" s="24">
        <v>0</v>
      </c>
      <c r="H8" s="25">
        <f>SUM(G8/G26)*100</f>
        <v>0</v>
      </c>
      <c r="I8" s="24">
        <f>+[2]IYE!$I$8</f>
        <v>0</v>
      </c>
      <c r="J8" s="25">
        <f>SUM(I8/I26)*100</f>
        <v>0</v>
      </c>
      <c r="K8" s="24">
        <f>+[3]IYE!$K$8</f>
        <v>0</v>
      </c>
      <c r="L8" s="25">
        <f>SUM(K8/K26)*100</f>
        <v>0</v>
      </c>
      <c r="M8" s="24">
        <f>+[4]IYE!$M$8</f>
        <v>0</v>
      </c>
      <c r="N8" s="25">
        <f>SUM(M8/M26)*100</f>
        <v>0</v>
      </c>
      <c r="O8" s="26">
        <v>0</v>
      </c>
      <c r="P8" s="25">
        <f>SUM(O8/O26)*100</f>
        <v>0</v>
      </c>
      <c r="Q8" s="26">
        <v>0</v>
      </c>
      <c r="R8" s="25">
        <f>SUM(Q8/Q26)*100</f>
        <v>0</v>
      </c>
      <c r="S8" s="26">
        <v>0</v>
      </c>
      <c r="T8" s="25">
        <f>SUM(S8/S26)*100</f>
        <v>0</v>
      </c>
      <c r="U8" s="24">
        <f>SUM([1]rdo!E8)</f>
        <v>0</v>
      </c>
      <c r="V8" s="25">
        <f>SUM(U8/U26)*100</f>
        <v>0</v>
      </c>
      <c r="W8" s="26">
        <f>+E8+G8+I8+K8+M8+O8+Q8+S8+U8</f>
        <v>0</v>
      </c>
      <c r="X8" s="27">
        <f>SUM(W8/W26)*100</f>
        <v>0</v>
      </c>
    </row>
    <row r="9" spans="1:24">
      <c r="A9" s="13"/>
      <c r="B9" s="28" t="s">
        <v>19</v>
      </c>
      <c r="C9" s="14"/>
      <c r="D9" s="15"/>
      <c r="E9" s="29">
        <f>SUM(E6:E8)</f>
        <v>56894150</v>
      </c>
      <c r="F9" s="30">
        <f>SUM(E9/E26)*100</f>
        <v>28.284911678486729</v>
      </c>
      <c r="G9" s="29">
        <f>SUM(G6:G8)</f>
        <v>138176660</v>
      </c>
      <c r="H9" s="30">
        <f>SUM(G9/G26)*100</f>
        <v>50.509265453829158</v>
      </c>
      <c r="I9" s="29">
        <f>SUM(I6:I8)</f>
        <v>84621804</v>
      </c>
      <c r="J9" s="30">
        <f>SUM(I9/I26)*100</f>
        <v>67.704327581849682</v>
      </c>
      <c r="K9" s="29">
        <f>SUM(K6:K8)</f>
        <v>69922732</v>
      </c>
      <c r="L9" s="30">
        <f>SUM(K9/K26)*100</f>
        <v>85.627726389594969</v>
      </c>
      <c r="M9" s="29">
        <f>+[4]IYE!$M$9</f>
        <v>69922732</v>
      </c>
      <c r="N9" s="30">
        <f>SUM(M9/M26)*100</f>
        <v>59.317509960299638</v>
      </c>
      <c r="O9" s="29">
        <f>SUM(O6:O8)</f>
        <v>145557000</v>
      </c>
      <c r="P9" s="30">
        <f>SUM(O9/O26)*100</f>
        <v>77.842851479387249</v>
      </c>
      <c r="Q9" s="29">
        <f>SUM(Q6:Q8)</f>
        <v>131675846</v>
      </c>
      <c r="R9" s="30">
        <f>SUM(Q9/Q26)*100</f>
        <v>81.669812448855282</v>
      </c>
      <c r="S9" s="31">
        <v>105467359</v>
      </c>
      <c r="T9" s="30">
        <f>SUM(S9/S26)*100</f>
        <v>40.976962921282585</v>
      </c>
      <c r="U9" s="29">
        <f>SUM(U6:U8)</f>
        <v>105874853</v>
      </c>
      <c r="V9" s="30">
        <f>SUM(U9/U26)*100</f>
        <v>71.191020790109846</v>
      </c>
      <c r="W9" s="31">
        <f>SUM(W6:W8)</f>
        <v>908113136</v>
      </c>
      <c r="X9" s="32">
        <f>SUM(W9/W26)*100</f>
        <v>58.453766504305406</v>
      </c>
    </row>
    <row r="10" spans="1:24">
      <c r="A10" s="13" t="s">
        <v>20</v>
      </c>
      <c r="B10" s="14"/>
      <c r="C10" s="14"/>
      <c r="D10" s="15"/>
      <c r="E10" s="22">
        <v>2387080.5499999998</v>
      </c>
      <c r="F10" s="17">
        <f>SUM(E10/E26)*100</f>
        <v>1.1867364663358804</v>
      </c>
      <c r="G10" s="22">
        <v>1471865</v>
      </c>
      <c r="H10" s="17">
        <f>SUM(G10/G26)*100</f>
        <v>0.53802733397377134</v>
      </c>
      <c r="I10" s="22">
        <f>+[2]IYE!$I$10</f>
        <v>1453359.47</v>
      </c>
      <c r="J10" s="17">
        <f>SUM(I10/I26)*100</f>
        <v>1.1628058136300596</v>
      </c>
      <c r="K10" s="22">
        <f>+[3]IYE!$K$10</f>
        <v>360586.4</v>
      </c>
      <c r="L10" s="17">
        <f>SUM(K10/K26)*100</f>
        <v>0.44157590408522723</v>
      </c>
      <c r="M10" s="22">
        <f>+[4]IYE!$M$10</f>
        <v>378434.71</v>
      </c>
      <c r="N10" s="17">
        <f>SUM(M10/M26)*100</f>
        <v>0.32103729413416099</v>
      </c>
      <c r="O10" s="23">
        <v>8323603.1399999997</v>
      </c>
      <c r="P10" s="17">
        <f>SUM(O10/O26)*100</f>
        <v>4.4514039379788084</v>
      </c>
      <c r="Q10" s="23">
        <v>13360297.699999999</v>
      </c>
      <c r="R10" s="17">
        <f>SUM(Q10/Q26)*100</f>
        <v>8.286508426305252</v>
      </c>
      <c r="S10" s="23">
        <v>1332811.55</v>
      </c>
      <c r="T10" s="17">
        <f>SUM(S10/S26)*100</f>
        <v>0.5178338585818496</v>
      </c>
      <c r="U10" s="22">
        <f>SUM([1]rdo!E10)</f>
        <v>2600842.2599999998</v>
      </c>
      <c r="V10" s="17">
        <f>SUM(U10/U26)*100</f>
        <v>1.7488252418490373</v>
      </c>
      <c r="W10" s="23">
        <f>+E10+G10+I10+K10+M10+O10+Q10+S10+U10</f>
        <v>31668880.780000001</v>
      </c>
      <c r="X10" s="21">
        <f>SUM(W10/W26)*100</f>
        <v>2.038474380759101</v>
      </c>
    </row>
    <row r="11" spans="1:24">
      <c r="A11" s="13" t="s">
        <v>21</v>
      </c>
      <c r="B11" s="14"/>
      <c r="C11" s="14"/>
      <c r="D11" s="15"/>
      <c r="E11" s="22">
        <v>1249006.49</v>
      </c>
      <c r="F11" s="17">
        <f>SUM(E11/E26)*100</f>
        <v>0.62094324733749817</v>
      </c>
      <c r="G11" s="22">
        <v>1637759</v>
      </c>
      <c r="H11" s="17">
        <f>SUM(G11/G26)*100</f>
        <v>0.59866842982308144</v>
      </c>
      <c r="I11" s="22">
        <f>+[2]IYE!$I$11</f>
        <v>1098772.81</v>
      </c>
      <c r="J11" s="17">
        <f>SUM(I11/I26)*100</f>
        <v>0.87910763833715344</v>
      </c>
      <c r="K11" s="22">
        <f>+[3]IYE!$K$11</f>
        <v>831178.29</v>
      </c>
      <c r="L11" s="17">
        <f>SUM(K11/K26)*100</f>
        <v>1.017865079944122</v>
      </c>
      <c r="M11" s="22">
        <f>+[4]IYE!$M$11</f>
        <v>1099964.3799999999</v>
      </c>
      <c r="N11" s="17">
        <f>SUM(M11/M26)*100</f>
        <v>0.93313213314698307</v>
      </c>
      <c r="O11" s="23">
        <v>209539.28</v>
      </c>
      <c r="P11" s="17">
        <f>SUM(O11/O26)*100</f>
        <v>0.11206012113562207</v>
      </c>
      <c r="Q11" s="23">
        <v>734849.46</v>
      </c>
      <c r="R11" s="17">
        <f>SUM(Q11/Q26)*100</f>
        <v>0.4557784848129442</v>
      </c>
      <c r="S11" s="23">
        <v>759037.89</v>
      </c>
      <c r="T11" s="17">
        <f>SUM(S11/S26)*100</f>
        <v>0.29490704772818449</v>
      </c>
      <c r="U11" s="22">
        <f>SUM([1]rdo!E11)</f>
        <v>555628.9</v>
      </c>
      <c r="V11" s="17">
        <f>SUM(U11/U26)*100</f>
        <v>0.37360891137658409</v>
      </c>
      <c r="W11" s="23">
        <f>+E11+G11+I11+K11+M11+O11+Q11+S11+U11</f>
        <v>8175736.5</v>
      </c>
      <c r="X11" s="21">
        <f>SUM(W11/W26)*100</f>
        <v>0.52625886954654422</v>
      </c>
    </row>
    <row r="12" spans="1:24">
      <c r="A12" s="13" t="s">
        <v>22</v>
      </c>
      <c r="B12" s="14"/>
      <c r="C12" s="14"/>
      <c r="D12" s="15"/>
      <c r="E12" s="22">
        <v>0</v>
      </c>
      <c r="F12" s="17">
        <f>SUM(E12/E26)*100</f>
        <v>0</v>
      </c>
      <c r="G12" s="22">
        <v>0</v>
      </c>
      <c r="H12" s="17">
        <f>SUM(G12/G26)*100</f>
        <v>0</v>
      </c>
      <c r="I12" s="22">
        <f>+[2]IYE!$I$12</f>
        <v>14697312.960000001</v>
      </c>
      <c r="J12" s="17">
        <f>SUM(I12/I26)*100</f>
        <v>11.759046063551242</v>
      </c>
      <c r="K12" s="22">
        <f>+[3]IYE!$K$12</f>
        <v>0</v>
      </c>
      <c r="L12" s="17">
        <f>SUM(K12/K26)*100</f>
        <v>0</v>
      </c>
      <c r="M12" s="22">
        <f>+[4]IYE!$M$12</f>
        <v>4115268.83</v>
      </c>
      <c r="N12" s="17">
        <f>SUM(M12/M26)*100</f>
        <v>3.4911035772005543</v>
      </c>
      <c r="O12" s="23">
        <v>6387876.3899999997</v>
      </c>
      <c r="P12" s="17">
        <f>SUM(O12/O26)*100</f>
        <v>3.4161909979970346</v>
      </c>
      <c r="Q12" s="23">
        <v>0</v>
      </c>
      <c r="R12" s="17">
        <f>SUM(Q12/Q26)*100</f>
        <v>0</v>
      </c>
      <c r="S12" s="23">
        <v>828650.97</v>
      </c>
      <c r="T12" s="17">
        <f>SUM(S12/S26)*100</f>
        <v>0.32195363944189448</v>
      </c>
      <c r="U12" s="22">
        <f>SUM([1]rdo!E12)</f>
        <v>4921368.59</v>
      </c>
      <c r="V12" s="17">
        <f>SUM(U12/U26)*100</f>
        <v>3.3091640146738488</v>
      </c>
      <c r="W12" s="23">
        <f>+E12+G12+I12+K12+M12+O12+Q12+S12+U12</f>
        <v>30950477.739999998</v>
      </c>
      <c r="X12" s="21">
        <f>SUM(W12/W26)*100</f>
        <v>1.9922319447768257</v>
      </c>
    </row>
    <row r="13" spans="1:24">
      <c r="A13" s="13" t="s">
        <v>23</v>
      </c>
      <c r="B13" s="14"/>
      <c r="C13" s="14"/>
      <c r="D13" s="15"/>
      <c r="E13" s="24">
        <v>1335513.51</v>
      </c>
      <c r="F13" s="25">
        <f>SUM(E13/E26)*100</f>
        <v>0.66395018953224205</v>
      </c>
      <c r="G13" s="24">
        <v>1060912</v>
      </c>
      <c r="H13" s="25">
        <f>SUM(G13/G26)*100</f>
        <v>0.38780707126046321</v>
      </c>
      <c r="I13" s="24">
        <f>+[2]IYE!$I$13</f>
        <v>3567186.46</v>
      </c>
      <c r="J13" s="25">
        <f>SUM(I13/I26)*100</f>
        <v>2.8540393753999704</v>
      </c>
      <c r="K13" s="24">
        <f>+[3]IYE!$K$13-'[1]GTOS ABRIL'!N4121</f>
        <v>-336129.19000000006</v>
      </c>
      <c r="L13" s="25">
        <f>SUM(K13/K26)*100</f>
        <v>-0.4116254827239329</v>
      </c>
      <c r="M13" s="24">
        <f>+[4]IYE!$M$13</f>
        <v>1719592.97</v>
      </c>
      <c r="N13" s="25">
        <f>SUM(M13/M26)*100</f>
        <v>1.4587812891183405</v>
      </c>
      <c r="O13" s="26">
        <v>1656463.8499999999</v>
      </c>
      <c r="P13" s="25">
        <f>SUM(O13/O26)*100</f>
        <v>0.88586512126880879</v>
      </c>
      <c r="Q13" s="26">
        <v>713083.75</v>
      </c>
      <c r="R13" s="25">
        <f>SUM(Q13/Q26)*100</f>
        <v>0.44227865544016642</v>
      </c>
      <c r="S13" s="26">
        <v>2523181.25</v>
      </c>
      <c r="T13" s="25">
        <f>SUM(S13/S26)*100</f>
        <v>0.98032514993501874</v>
      </c>
      <c r="U13" s="24">
        <f>SUM([1]rdo!E13)</f>
        <v>3527681.86</v>
      </c>
      <c r="V13" s="25">
        <f>SUM(U13/U26)*100</f>
        <v>2.3720389263364869</v>
      </c>
      <c r="W13" s="26">
        <f>+E13+G13+I13+K13+M13+O13+Q13+S13+U13</f>
        <v>15767486.459999999</v>
      </c>
      <c r="X13" s="27">
        <f>SUM(W13/W26)*100</f>
        <v>1.014927474733321</v>
      </c>
    </row>
    <row r="14" spans="1:24">
      <c r="A14" s="13"/>
      <c r="B14" s="28" t="s">
        <v>24</v>
      </c>
      <c r="C14" s="14"/>
      <c r="D14" s="15"/>
      <c r="E14" s="29">
        <f>SUM(E10:E13)</f>
        <v>4971600.55</v>
      </c>
      <c r="F14" s="30">
        <f>SUM(E14/E26)*100</f>
        <v>2.4716299032056206</v>
      </c>
      <c r="G14" s="29">
        <f>SUM(G10:G13)</f>
        <v>4170536</v>
      </c>
      <c r="H14" s="30">
        <f>SUM(G14/G26)*100</f>
        <v>1.524502835057316</v>
      </c>
      <c r="I14" s="29">
        <f>SUM(I10:I13)</f>
        <v>20816631.700000003</v>
      </c>
      <c r="J14" s="30">
        <f>SUM(I14/I26)*100</f>
        <v>16.654998890918428</v>
      </c>
      <c r="K14" s="29">
        <f>SUM(K10:K13)</f>
        <v>855635.49999999988</v>
      </c>
      <c r="L14" s="30">
        <f>SUM(K14/K26)*100</f>
        <v>1.0478155013054162</v>
      </c>
      <c r="M14" s="29">
        <f>+[4]IYE!$M$14</f>
        <v>7313260.8899999997</v>
      </c>
      <c r="N14" s="30">
        <f>SUM(M14/M26)*100</f>
        <v>6.2040542936000387</v>
      </c>
      <c r="O14" s="29">
        <f>SUM(O10:O13)-1</f>
        <v>16577481.659999998</v>
      </c>
      <c r="P14" s="30">
        <f>SUM(O14/O26)*100</f>
        <v>8.8655196435873638</v>
      </c>
      <c r="Q14" s="29">
        <f>SUM(Q10:Q13)-1</f>
        <v>14808229.91</v>
      </c>
      <c r="R14" s="30">
        <f>SUM(Q14/Q26)*100</f>
        <v>9.1845649463245458</v>
      </c>
      <c r="S14" s="31">
        <v>5443680.6600000001</v>
      </c>
      <c r="T14" s="30">
        <f>SUM(S14/S26)*100</f>
        <v>2.1150193071595078</v>
      </c>
      <c r="U14" s="29">
        <f>SUM(U10:U13)-1</f>
        <v>11605520.609999999</v>
      </c>
      <c r="V14" s="30">
        <f>SUM(U14/U26)*100</f>
        <v>7.8036364218286884</v>
      </c>
      <c r="W14" s="31">
        <f>SUM(W10:W13)-1</f>
        <v>86562580.479999989</v>
      </c>
      <c r="X14" s="32">
        <f>SUM(W14/W26)*100</f>
        <v>5.5718926054474167</v>
      </c>
    </row>
    <row r="15" spans="1:24">
      <c r="A15" s="13" t="s">
        <v>25</v>
      </c>
      <c r="B15" s="14"/>
      <c r="C15" s="14"/>
      <c r="D15" s="15"/>
      <c r="E15" s="22">
        <v>22921324.800000001</v>
      </c>
      <c r="F15" s="17">
        <f>SUM(E15/E26)*100</f>
        <v>11.395330583582099</v>
      </c>
      <c r="G15" s="22">
        <v>6742617</v>
      </c>
      <c r="H15" s="17">
        <f>SUM(G15/G26)*100</f>
        <v>2.4647044725679517</v>
      </c>
      <c r="I15" s="22">
        <f>+[2]IYE!$I$15</f>
        <v>5073143</v>
      </c>
      <c r="J15" s="17">
        <f>SUM(I15/I26)*100</f>
        <v>4.058927124049112</v>
      </c>
      <c r="K15" s="22">
        <f>+[3]IYE!$K$15</f>
        <v>1853264</v>
      </c>
      <c r="L15" s="17">
        <f>SUM(K15/K26)*100</f>
        <v>2.2695163386877724</v>
      </c>
      <c r="M15" s="22">
        <f>+[4]IYE!$M$15</f>
        <v>14531590.6</v>
      </c>
      <c r="N15" s="17">
        <f>SUM(M15/M26)*100</f>
        <v>12.327575675311094</v>
      </c>
      <c r="O15" s="23">
        <v>4979322</v>
      </c>
      <c r="P15" s="17">
        <f>SUM(O15/O26)*100</f>
        <v>2.662906098051248</v>
      </c>
      <c r="Q15" s="23">
        <v>2482606</v>
      </c>
      <c r="R15" s="17">
        <f>SUM(Q15/Q26)*100</f>
        <v>1.5397961931788373</v>
      </c>
      <c r="S15" s="23">
        <v>13609842.5</v>
      </c>
      <c r="T15" s="17">
        <f>SUM(S15/S26)*100</f>
        <v>5.2877972557082407</v>
      </c>
      <c r="U15" s="22">
        <f>SUM([1]rdo!E15)</f>
        <v>16924515.379999999</v>
      </c>
      <c r="V15" s="17">
        <f>SUM(U15/U26)*100</f>
        <v>11.380167170386663</v>
      </c>
      <c r="W15" s="22">
        <f>+E15+G15+I15+K15+M15+O15+Q15+S15+U15+79</f>
        <v>89118304.280000001</v>
      </c>
      <c r="X15" s="21">
        <f>SUM(W15/W26)*100</f>
        <v>5.7364003923435831</v>
      </c>
    </row>
    <row r="16" spans="1:24">
      <c r="A16" s="13" t="s">
        <v>26</v>
      </c>
      <c r="B16" s="14"/>
      <c r="C16" s="14"/>
      <c r="D16" s="15"/>
      <c r="E16" s="22">
        <v>89411381</v>
      </c>
      <c r="F16" s="17">
        <f>SUM(E16/E26)*100</f>
        <v>44.450844500471959</v>
      </c>
      <c r="G16" s="22">
        <v>7280056</v>
      </c>
      <c r="H16" s="17">
        <f>SUM(G16/G26)*100</f>
        <v>2.6611605825668505</v>
      </c>
      <c r="I16" s="22">
        <f>+[2]IYE!$I$16</f>
        <v>1245562.3700000001</v>
      </c>
      <c r="J16" s="17">
        <f>SUM(I16/I26)*100</f>
        <v>0.99655122835841525</v>
      </c>
      <c r="K16" s="22">
        <f>+[3]IYE!$K$16</f>
        <v>2021834.5</v>
      </c>
      <c r="L16" s="17">
        <f>SUM(K16/K26)*100</f>
        <v>2.4759486138362492</v>
      </c>
      <c r="M16" s="22">
        <f>+[4]IYE!$M$16</f>
        <v>5520350.25</v>
      </c>
      <c r="N16" s="17">
        <f>SUM(M16/M26)*100</f>
        <v>4.6830754687719818</v>
      </c>
      <c r="O16" s="23">
        <v>9226743.75</v>
      </c>
      <c r="P16" s="17">
        <f>SUM(O16/O26)*100</f>
        <v>4.9343971321861169</v>
      </c>
      <c r="Q16" s="23">
        <v>2991589.75</v>
      </c>
      <c r="R16" s="17">
        <f>SUM(Q16/Q26)*100</f>
        <v>1.8554851267590706</v>
      </c>
      <c r="S16" s="23">
        <v>99241958.650000006</v>
      </c>
      <c r="T16" s="17">
        <f>SUM(S16/S26)*100</f>
        <v>38.558224064722332</v>
      </c>
      <c r="U16" s="22">
        <f>SUM([1]rdo!E16)</f>
        <v>1827614.15</v>
      </c>
      <c r="V16" s="17">
        <f>SUM(U16/U26)*100</f>
        <v>1.228901039881009</v>
      </c>
      <c r="W16" s="23">
        <f t="shared" ref="W16:W23" si="0">+E16+G16+I16+K16+M16+O16+Q16+S16+U16</f>
        <v>218767090.42000002</v>
      </c>
      <c r="X16" s="21">
        <f>SUM(W16/W26)*100</f>
        <v>14.081682023193363</v>
      </c>
    </row>
    <row r="17" spans="1:24">
      <c r="A17" s="13" t="s">
        <v>27</v>
      </c>
      <c r="B17" s="14"/>
      <c r="C17" s="14"/>
      <c r="D17" s="15"/>
      <c r="E17" s="22">
        <v>18261295.030000001</v>
      </c>
      <c r="F17" s="17">
        <f>SUM(E17/E26)*100</f>
        <v>9.0785980115414091</v>
      </c>
      <c r="G17" s="22">
        <v>8119740</v>
      </c>
      <c r="H17" s="17">
        <f>SUM(G17/G26)*100</f>
        <v>2.9680996998774951</v>
      </c>
      <c r="I17" s="22">
        <f>+[2]IYE!$I$17</f>
        <v>5339858.41</v>
      </c>
      <c r="J17" s="17">
        <f>SUM(I17/I26)*100</f>
        <v>4.2723211506024494</v>
      </c>
      <c r="K17" s="22">
        <f>+[3]IYE!$K$17</f>
        <v>3769541.75</v>
      </c>
      <c r="L17" s="17">
        <f>SUM(K17/K26)*100</f>
        <v>4.6161996299451662</v>
      </c>
      <c r="M17" s="22">
        <f>+[4]IYE!$M$17</f>
        <v>7718971.7799999993</v>
      </c>
      <c r="N17" s="17">
        <f>SUM(M17/M26)*100</f>
        <v>6.5482307734117393</v>
      </c>
      <c r="O17" s="23">
        <v>4940945.3599999994</v>
      </c>
      <c r="P17" s="17">
        <f>SUM(O17/O26)*100</f>
        <v>2.6423825431016548</v>
      </c>
      <c r="Q17" s="23">
        <v>3706900.18</v>
      </c>
      <c r="R17" s="17">
        <f>SUM(Q17/Q26)*100</f>
        <v>2.2991448444328046</v>
      </c>
      <c r="S17" s="23">
        <v>23996805.850000001</v>
      </c>
      <c r="T17" s="17">
        <f>SUM(S17/S26)*100</f>
        <v>9.3234175281156606</v>
      </c>
      <c r="U17" s="22">
        <f>SUM([1]rdo!E17+[1]rdo!E18)</f>
        <v>5721333.9199999999</v>
      </c>
      <c r="V17" s="17">
        <f>SUM(U17/U26)*100</f>
        <v>3.847066517729953</v>
      </c>
      <c r="W17" s="23">
        <f t="shared" si="0"/>
        <v>81575392.280000001</v>
      </c>
      <c r="X17" s="21">
        <f>SUM(W17/W26)*100</f>
        <v>5.2508754072600912</v>
      </c>
    </row>
    <row r="18" spans="1:24">
      <c r="A18" s="13" t="s">
        <v>28</v>
      </c>
      <c r="B18" s="14"/>
      <c r="C18" s="14"/>
      <c r="D18" s="33"/>
      <c r="E18" s="22">
        <v>276886</v>
      </c>
      <c r="F18" s="17">
        <f>SUM(E18/E26)*100</f>
        <v>0.13765380192883586</v>
      </c>
      <c r="G18" s="22">
        <v>444426</v>
      </c>
      <c r="H18" s="17">
        <f>SUM(G18/G26)*100</f>
        <v>0.16245602411133311</v>
      </c>
      <c r="I18" s="22">
        <f>+[2]IYE!$I$18</f>
        <v>1620760</v>
      </c>
      <c r="J18" s="17">
        <f>SUM(I18/I26)*100</f>
        <v>1.2967398564506931</v>
      </c>
      <c r="K18" s="22">
        <f>+[3]IYE!$K$18</f>
        <v>512933</v>
      </c>
      <c r="L18" s="17">
        <f>SUM(K18/K26)*100</f>
        <v>0.62814031036707951</v>
      </c>
      <c r="M18" s="22">
        <f>+[4]IYE!$M$18</f>
        <v>770696</v>
      </c>
      <c r="N18" s="17">
        <f>SUM(M18/M26)*100</f>
        <v>0.65380408271752155</v>
      </c>
      <c r="O18" s="23">
        <v>339676</v>
      </c>
      <c r="P18" s="17">
        <f>SUM(O18/O26)*100</f>
        <v>0.18165631621366438</v>
      </c>
      <c r="Q18" s="23">
        <v>85978</v>
      </c>
      <c r="R18" s="17">
        <f>SUM(Q18/Q26)*100</f>
        <v>5.3326463038085817E-2</v>
      </c>
      <c r="S18" s="23">
        <v>1164879</v>
      </c>
      <c r="T18" s="17">
        <f>SUM(S18/S26)*100</f>
        <v>0.45258745495637875</v>
      </c>
      <c r="U18" s="22">
        <f>SUM([1]rdo!E19)</f>
        <v>292891</v>
      </c>
      <c r="V18" s="17">
        <f>SUM(U18/U26)*100</f>
        <v>0.19694203750380712</v>
      </c>
      <c r="W18" s="23">
        <f t="shared" si="0"/>
        <v>5509125</v>
      </c>
      <c r="X18" s="21">
        <f>SUM(W18/W26)*100</f>
        <v>0.35461342163982479</v>
      </c>
    </row>
    <row r="19" spans="1:24">
      <c r="A19" s="13" t="s">
        <v>29</v>
      </c>
      <c r="B19" s="14"/>
      <c r="C19" s="14"/>
      <c r="D19" s="15"/>
      <c r="E19" s="22">
        <v>541979</v>
      </c>
      <c r="F19" s="17">
        <f>SUM(E19/E26)*100</f>
        <v>0.26944471701562567</v>
      </c>
      <c r="G19" s="22">
        <v>729492</v>
      </c>
      <c r="H19" s="17">
        <f>SUM(G19/G26)*100</f>
        <v>0.26665939873235273</v>
      </c>
      <c r="I19" s="22">
        <f>+[2]IYE!$I$19</f>
        <v>506744.34</v>
      </c>
      <c r="J19" s="17">
        <f>SUM(I19/I26)*100</f>
        <v>0.40543669803598387</v>
      </c>
      <c r="K19" s="22">
        <f>+[3]IYE!$K$19</f>
        <v>100556.79</v>
      </c>
      <c r="L19" s="17">
        <f>SUM(K19/K26)*100</f>
        <v>0.12314234662249694</v>
      </c>
      <c r="M19" s="22">
        <f>+[4]IYE!$M$19</f>
        <v>436703.8</v>
      </c>
      <c r="N19" s="17">
        <f>SUM(M19/M26)*100</f>
        <v>0.37046867685605739</v>
      </c>
      <c r="O19" s="23">
        <v>1611115</v>
      </c>
      <c r="P19" s="17">
        <f>SUM(O19/O26)*100</f>
        <v>0.86161287785000373</v>
      </c>
      <c r="Q19" s="23">
        <v>-1000215.5</v>
      </c>
      <c r="R19" s="17">
        <f>SUM(Q19/Q26)*100</f>
        <v>-0.62036747645758816</v>
      </c>
      <c r="S19" s="23">
        <v>416876</v>
      </c>
      <c r="T19" s="17">
        <f>SUM(S19/S26)*100</f>
        <v>0.16196776478277602</v>
      </c>
      <c r="U19" s="22">
        <f>SUM([1]rdo!E20)</f>
        <v>646035</v>
      </c>
      <c r="V19" s="17">
        <f>SUM(U19/U26)*100</f>
        <v>0.43439863020294939</v>
      </c>
      <c r="W19" s="23">
        <f t="shared" si="0"/>
        <v>3989286.43</v>
      </c>
      <c r="X19" s="21">
        <f>SUM(W19/W26)*100</f>
        <v>0.25678388325616525</v>
      </c>
    </row>
    <row r="20" spans="1:24">
      <c r="A20" s="13" t="s">
        <v>30</v>
      </c>
      <c r="B20" s="14"/>
      <c r="C20" s="14"/>
      <c r="D20" s="34"/>
      <c r="E20" s="22">
        <v>1747292.91</v>
      </c>
      <c r="F20" s="35">
        <v>0</v>
      </c>
      <c r="G20" s="22">
        <v>8369312</v>
      </c>
      <c r="H20" s="35">
        <v>0</v>
      </c>
      <c r="I20" s="22">
        <f>+[2]IYE!$I$20</f>
        <v>2897933.59</v>
      </c>
      <c r="J20" s="35">
        <v>0</v>
      </c>
      <c r="K20" s="22">
        <f>+[3]IYE!$K$20</f>
        <v>1162582.01</v>
      </c>
      <c r="L20" s="35">
        <v>0</v>
      </c>
      <c r="M20" s="22">
        <f>+[4]IYE!$M$20</f>
        <v>6725269.7999999998</v>
      </c>
      <c r="N20" s="35">
        <v>0</v>
      </c>
      <c r="O20" s="23">
        <v>141584.89000000001</v>
      </c>
      <c r="P20" s="36">
        <v>0</v>
      </c>
      <c r="Q20" s="23">
        <v>3043005.73</v>
      </c>
      <c r="R20" s="36">
        <v>0</v>
      </c>
      <c r="S20" s="23">
        <v>925065.72</v>
      </c>
      <c r="T20" s="37">
        <v>0</v>
      </c>
      <c r="U20" s="22">
        <f>SUM([1]rdo!E21)</f>
        <v>1961286.13</v>
      </c>
      <c r="V20" s="34">
        <v>0</v>
      </c>
      <c r="W20" s="23">
        <f t="shared" si="0"/>
        <v>26973332.779999997</v>
      </c>
      <c r="X20" s="21">
        <f>SUM(W20/W26)*100</f>
        <v>1.7362295882096423</v>
      </c>
    </row>
    <row r="21" spans="1:24">
      <c r="A21" s="13" t="s">
        <v>31</v>
      </c>
      <c r="B21" s="14"/>
      <c r="C21" s="14"/>
      <c r="D21" s="15"/>
      <c r="E21" s="22">
        <v>380982.19</v>
      </c>
      <c r="F21" s="17">
        <f>SUM(E21/E26)*100</f>
        <v>0.18940519535358996</v>
      </c>
      <c r="G21" s="22">
        <v>602904</v>
      </c>
      <c r="H21" s="17">
        <f>SUM(G21/G26)*100</f>
        <v>0.22038626624189217</v>
      </c>
      <c r="I21" s="22">
        <f>+[2]IYE!$I$21</f>
        <v>562017.69999999995</v>
      </c>
      <c r="J21" s="17">
        <f>SUM(I21/I26)*100</f>
        <v>0.4496598827838475</v>
      </c>
      <c r="K21" s="22">
        <f>+[3]IYE!$K$21</f>
        <v>446200.42</v>
      </c>
      <c r="L21" s="17">
        <f>SUM(K21/K26)*100</f>
        <v>0.54641926002951879</v>
      </c>
      <c r="M21" s="22">
        <f>+[4]IYE!$M$21</f>
        <v>445053.26</v>
      </c>
      <c r="N21" s="17">
        <f>SUM(M21/M26)*100</f>
        <v>0.37755176932894763</v>
      </c>
      <c r="O21" s="23">
        <v>415333.22</v>
      </c>
      <c r="P21" s="17">
        <f>SUM(O21/O26)*100</f>
        <v>0.2221172609968306</v>
      </c>
      <c r="Q21" s="23">
        <v>529978.43000000005</v>
      </c>
      <c r="R21" s="17">
        <f>SUM(Q21/Q26)*100</f>
        <v>0.32871054407380668</v>
      </c>
      <c r="S21" s="23">
        <v>809632.79</v>
      </c>
      <c r="T21" s="17">
        <f>SUM(S21/S26)*100</f>
        <v>0.31456455466647804</v>
      </c>
      <c r="U21" s="22">
        <f>SUM([1]rdo!E22)</f>
        <v>850240.37</v>
      </c>
      <c r="V21" s="17">
        <f>SUM(U21/U26)*100</f>
        <v>0.57170780541495247</v>
      </c>
      <c r="W21" s="23">
        <f t="shared" si="0"/>
        <v>5042342.38</v>
      </c>
      <c r="X21" s="21">
        <f>SUM(W21/W26)*100</f>
        <v>0.32456738310553807</v>
      </c>
    </row>
    <row r="22" spans="1:24">
      <c r="A22" s="13" t="s">
        <v>32</v>
      </c>
      <c r="B22" s="14"/>
      <c r="C22" s="14"/>
      <c r="D22" s="15"/>
      <c r="E22" s="22">
        <v>1046101.4</v>
      </c>
      <c r="F22" s="17">
        <f>SUM(E22/E26)*100</f>
        <v>0.52006903531806559</v>
      </c>
      <c r="G22" s="22">
        <v>477316</v>
      </c>
      <c r="H22" s="17">
        <f>SUM(G22/G26)*100</f>
        <v>0.1744786749756429</v>
      </c>
      <c r="I22" s="22">
        <f>+[2]IYE!$I$22</f>
        <v>874696.46</v>
      </c>
      <c r="J22" s="17">
        <f>SUM(I22/I26)*100</f>
        <v>0.69982832867193745</v>
      </c>
      <c r="K22" s="22">
        <f>+[3]IYE!$K$22</f>
        <v>364479.92</v>
      </c>
      <c r="L22" s="17">
        <f>SUM(K22/K26)*100</f>
        <v>0.44634392809853968</v>
      </c>
      <c r="M22" s="22">
        <f>+[4]IYE!$M$22</f>
        <v>1824541.23</v>
      </c>
      <c r="N22" s="17">
        <f>SUM(M22/M26)*100</f>
        <v>1.5478119845703735</v>
      </c>
      <c r="O22" s="23">
        <v>467577.99</v>
      </c>
      <c r="P22" s="17">
        <f>SUM(O22/O26)*100</f>
        <v>0.25005739353380751</v>
      </c>
      <c r="Q22" s="23">
        <v>401549.9</v>
      </c>
      <c r="R22" s="17">
        <f>SUM(Q22/Q26)*100</f>
        <v>0.24905482681961733</v>
      </c>
      <c r="S22" s="23">
        <v>490292.45</v>
      </c>
      <c r="T22" s="17">
        <f>SUM(S22/S26)*100</f>
        <v>0.19049207010327049</v>
      </c>
      <c r="U22" s="22">
        <f>SUM([1]rdo!E23)</f>
        <v>227831.32</v>
      </c>
      <c r="V22" s="17">
        <f>SUM(U22/U26)*100</f>
        <v>0.15319543573541652</v>
      </c>
      <c r="W22" s="23">
        <f t="shared" si="0"/>
        <v>6174386.6700000009</v>
      </c>
      <c r="X22" s="21">
        <f>SUM(W22/W26)*100</f>
        <v>0.39743523401193903</v>
      </c>
    </row>
    <row r="23" spans="1:24">
      <c r="A23" s="13" t="s">
        <v>33</v>
      </c>
      <c r="B23" s="14"/>
      <c r="C23" s="14"/>
      <c r="D23" s="15"/>
      <c r="E23" s="24">
        <v>4693649</v>
      </c>
      <c r="F23" s="25">
        <f>SUM(E23/E26)*100</f>
        <v>2.3334463633751019</v>
      </c>
      <c r="G23" s="24">
        <v>98453897</v>
      </c>
      <c r="H23" s="25">
        <f>SUM(G23/G26)*100</f>
        <v>35.988958037753655</v>
      </c>
      <c r="I23" s="24">
        <f>+[2]IYE!$I$23</f>
        <v>1428138.05</v>
      </c>
      <c r="J23" s="25">
        <f>SUM(I23/I26)*100</f>
        <v>1.1426266257488911</v>
      </c>
      <c r="K23" s="24">
        <f>+[3]IYE!$K$23</f>
        <v>649224.81999999995</v>
      </c>
      <c r="L23" s="25">
        <f>SUM(K23/K26)*100</f>
        <v>0.79504395297789621</v>
      </c>
      <c r="M23" s="24">
        <f>+[4]IYE!$M$23</f>
        <v>2669568.13</v>
      </c>
      <c r="N23" s="25">
        <f>SUM(M23/M26)*100</f>
        <v>2.2646731558053754</v>
      </c>
      <c r="O23" s="26">
        <v>2731488.46</v>
      </c>
      <c r="P23" s="25">
        <f>SUM(O23/O26)*100</f>
        <v>1.4607806598751019</v>
      </c>
      <c r="Q23" s="26">
        <v>2504050.87</v>
      </c>
      <c r="R23" s="25">
        <f>SUM(Q23/Q26)*100</f>
        <v>1.5530970267340671</v>
      </c>
      <c r="S23" s="26">
        <v>5815686.1900000004</v>
      </c>
      <c r="T23" s="25">
        <f>SUM(S23/S26)*100</f>
        <v>2.2595536631333033</v>
      </c>
      <c r="U23" s="24">
        <f>SUM([1]rdo!E24)</f>
        <v>2787270.73</v>
      </c>
      <c r="V23" s="25">
        <f>SUM(U23/U26)*100</f>
        <v>1.8741811002759519</v>
      </c>
      <c r="W23" s="26">
        <f t="shared" si="0"/>
        <v>121732973.24999999</v>
      </c>
      <c r="X23" s="27">
        <f>SUM(W23/W26)*100</f>
        <v>7.8357536215953996</v>
      </c>
    </row>
    <row r="24" spans="1:24">
      <c r="A24" s="13"/>
      <c r="B24" s="28" t="s">
        <v>34</v>
      </c>
      <c r="C24" s="14"/>
      <c r="D24" s="15"/>
      <c r="E24" s="29">
        <f>SUM(E15:E23)</f>
        <v>139280891.32999998</v>
      </c>
      <c r="F24" s="30">
        <f>SUM(E24/E26)*100</f>
        <v>69.24345841830764</v>
      </c>
      <c r="G24" s="29">
        <f>SUM(G15:G23)</f>
        <v>131219760</v>
      </c>
      <c r="H24" s="30">
        <f>SUM(G24/G26)*100</f>
        <v>47.966231711113529</v>
      </c>
      <c r="I24" s="29">
        <f>SUM(I15:I23)</f>
        <v>19548853.920000002</v>
      </c>
      <c r="J24" s="30">
        <f>SUM(I24/I26)*100</f>
        <v>15.640673527231897</v>
      </c>
      <c r="K24" s="29">
        <f>SUM(K15:K23)</f>
        <v>10880617.210000001</v>
      </c>
      <c r="L24" s="30">
        <f>SUM(K24/K26)*100</f>
        <v>13.324458109099602</v>
      </c>
      <c r="M24" s="29">
        <f>+[4]IYE!$M$24</f>
        <v>40642744.850000001</v>
      </c>
      <c r="N24" s="30">
        <f>SUM(M24/M26)*100</f>
        <v>34.47843574610031</v>
      </c>
      <c r="O24" s="29">
        <f>SUM(O15:O23)-1</f>
        <v>24853785.669999998</v>
      </c>
      <c r="P24" s="30">
        <f>SUM(O24/O26)*100</f>
        <v>13.291628342232482</v>
      </c>
      <c r="Q24" s="29">
        <f>SUM(Q15:Q23)-1</f>
        <v>14745442.359999999</v>
      </c>
      <c r="R24" s="30">
        <f>SUM(Q24/Q26)*100</f>
        <v>9.1456219845863451</v>
      </c>
      <c r="S24" s="31">
        <v>146471038.14999998</v>
      </c>
      <c r="T24" s="30">
        <f>SUM(S24/S26)*100</f>
        <v>56.908017383030476</v>
      </c>
      <c r="U24" s="29">
        <f>SUM(U15:U23)-1</f>
        <v>31239016.999999996</v>
      </c>
      <c r="V24" s="30">
        <f>SUM(U24/U26)*100</f>
        <v>21.005342115654177</v>
      </c>
      <c r="W24" s="31">
        <f>SUM(W15:W23)-1</f>
        <v>558882232.49000001</v>
      </c>
      <c r="X24" s="32">
        <f>SUM(W24/W26)*100</f>
        <v>35.97434089024717</v>
      </c>
    </row>
    <row r="25" spans="1:24">
      <c r="A25" s="13"/>
      <c r="B25" s="28"/>
      <c r="C25" s="14"/>
      <c r="D25" s="15"/>
      <c r="E25" s="38"/>
      <c r="F25" s="39"/>
      <c r="G25" s="38"/>
      <c r="H25" s="39"/>
      <c r="I25" s="38"/>
      <c r="J25" s="39"/>
      <c r="K25" s="38"/>
      <c r="L25" s="39"/>
      <c r="M25" s="38"/>
      <c r="N25" s="39"/>
      <c r="O25" s="40"/>
      <c r="P25" s="39"/>
      <c r="Q25" s="38"/>
      <c r="R25" s="39"/>
      <c r="S25" s="40"/>
      <c r="T25" s="39"/>
      <c r="U25" s="38"/>
      <c r="V25" s="39"/>
      <c r="W25" s="38"/>
      <c r="X25" s="41"/>
    </row>
    <row r="26" spans="1:24" ht="15.75" thickBot="1">
      <c r="A26" s="13"/>
      <c r="B26" s="14"/>
      <c r="C26" s="28" t="s">
        <v>35</v>
      </c>
      <c r="D26" s="15"/>
      <c r="E26" s="42">
        <f>SUM(E24,E14,E9)</f>
        <v>201146641.88</v>
      </c>
      <c r="F26" s="43">
        <f>SUM(E26/E26)*100</f>
        <v>100</v>
      </c>
      <c r="G26" s="42">
        <f>SUM(G24,G14,G9)</f>
        <v>273566956</v>
      </c>
      <c r="H26" s="43">
        <f>SUM(G26/G26)*100</f>
        <v>100</v>
      </c>
      <c r="I26" s="42">
        <f>SUM(I24,I14,I9)</f>
        <v>124987289.62</v>
      </c>
      <c r="J26" s="43">
        <f>SUM(I26/I26)*100</f>
        <v>100</v>
      </c>
      <c r="K26" s="42">
        <f>SUM(K24,K14,K9)</f>
        <v>81658984.710000008</v>
      </c>
      <c r="L26" s="43">
        <f>SUM(K26/K26)*100</f>
        <v>100</v>
      </c>
      <c r="M26" s="42">
        <f>+[4]IYE!$M$26</f>
        <v>117878737.74000001</v>
      </c>
      <c r="N26" s="43">
        <f>SUM(M26/M26)*100</f>
        <v>100</v>
      </c>
      <c r="O26" s="42">
        <f>SUM(O24,O14,O9)+1</f>
        <v>186988268.32999998</v>
      </c>
      <c r="P26" s="43">
        <f>SUM(O26/O26)*100</f>
        <v>100</v>
      </c>
      <c r="Q26" s="42">
        <f>SUM(Q24,Q14,Q9)+1</f>
        <v>161229519.27000001</v>
      </c>
      <c r="R26" s="43">
        <f>SUM(Q26/Q26)*100</f>
        <v>100</v>
      </c>
      <c r="S26" s="44">
        <v>257382078.80999997</v>
      </c>
      <c r="T26" s="43">
        <f>SUM(S26/S26)*100</f>
        <v>100</v>
      </c>
      <c r="U26" s="42">
        <f>SUM(U24,U14,U9)+1</f>
        <v>148719391.61000001</v>
      </c>
      <c r="V26" s="43">
        <f>SUM(U26/U26)*100</f>
        <v>100</v>
      </c>
      <c r="W26" s="42">
        <f>SUM(W24,W14,W9)</f>
        <v>1553557948.97</v>
      </c>
      <c r="X26" s="45">
        <f>SUM(W26/W26)*100</f>
        <v>100</v>
      </c>
    </row>
    <row r="27" spans="1:24" ht="15.75" thickTop="1">
      <c r="A27" s="13"/>
      <c r="B27" s="14"/>
      <c r="C27" s="14"/>
      <c r="D27" s="15"/>
      <c r="E27" s="23"/>
      <c r="F27" s="17"/>
      <c r="G27" s="23"/>
      <c r="H27" s="17"/>
      <c r="I27" s="23"/>
      <c r="J27" s="17"/>
      <c r="K27" s="23"/>
      <c r="L27" s="17"/>
      <c r="M27" s="23"/>
      <c r="N27" s="17"/>
      <c r="O27" s="23"/>
      <c r="P27" s="17"/>
      <c r="Q27" s="23"/>
      <c r="R27" s="17"/>
      <c r="S27" s="23"/>
      <c r="T27" s="17"/>
      <c r="U27" s="23"/>
      <c r="V27" s="17"/>
      <c r="W27" s="23"/>
      <c r="X27" s="21"/>
    </row>
    <row r="28" spans="1:24">
      <c r="A28" s="13"/>
      <c r="B28" s="14"/>
      <c r="C28" s="14" t="s">
        <v>36</v>
      </c>
      <c r="D28" s="15"/>
      <c r="E28" s="24">
        <v>21045198.07</v>
      </c>
      <c r="F28" s="17">
        <f>SUM(E28/E26)</f>
        <v>0.10462614674201291</v>
      </c>
      <c r="G28" s="24">
        <v>3057075</v>
      </c>
      <c r="H28" s="17">
        <f>SUM(G28/G26)</f>
        <v>1.1174869380057729E-2</v>
      </c>
      <c r="I28" s="24">
        <f>+[2]IYE!$I$28</f>
        <v>2723318.95</v>
      </c>
      <c r="J28" s="17">
        <f>SUM(I28/I26)</f>
        <v>2.1788767148081471E-2</v>
      </c>
      <c r="K28" s="24">
        <f>+[3]IYE!$K$28</f>
        <v>1486210.51</v>
      </c>
      <c r="L28" s="17">
        <f>SUM(K28/K26)</f>
        <v>1.8200208039299781E-2</v>
      </c>
      <c r="M28" s="24">
        <f>+[4]IYE!$M$28</f>
        <v>6502582.1900000004</v>
      </c>
      <c r="N28" s="17">
        <f>SUM(M28/M26)</f>
        <v>5.5163317105943757E-2</v>
      </c>
      <c r="O28" s="26">
        <v>2211152.7799999998</v>
      </c>
      <c r="P28" s="17">
        <f>SUM(O28/O26)</f>
        <v>1.1825088278253484E-2</v>
      </c>
      <c r="Q28" s="26">
        <v>1117839.45</v>
      </c>
      <c r="R28" s="17">
        <f>SUM(Q28/Q26)</f>
        <v>6.9332182782734153E-3</v>
      </c>
      <c r="S28" s="26">
        <v>20156198.199999999</v>
      </c>
      <c r="T28" s="17">
        <f>SUM(S28/S26)</f>
        <v>7.8312360725314334E-2</v>
      </c>
      <c r="U28" s="24">
        <f>SUM([1]rdo!E29)</f>
        <v>6669305.0300000003</v>
      </c>
      <c r="V28" s="17">
        <f>SUM(U28/U26)</f>
        <v>4.4844891831520579E-2</v>
      </c>
      <c r="W28" s="26">
        <f>+E28+G28+I28+K28+M28+O28+Q28+S28+U28</f>
        <v>64968880.180000007</v>
      </c>
      <c r="X28" s="21">
        <f>SUM(W28/W26)</f>
        <v>4.181941215844185E-2</v>
      </c>
    </row>
    <row r="29" spans="1:24">
      <c r="A29" s="13"/>
      <c r="B29" s="14"/>
      <c r="C29" s="14"/>
      <c r="D29" s="15"/>
      <c r="E29" s="23"/>
      <c r="F29" s="17"/>
      <c r="G29" s="23"/>
      <c r="H29" s="17"/>
      <c r="I29" s="23"/>
      <c r="J29" s="17"/>
      <c r="K29" s="23"/>
      <c r="L29" s="17"/>
      <c r="M29" s="23"/>
      <c r="N29" s="17"/>
      <c r="O29" s="23"/>
      <c r="P29" s="17"/>
      <c r="Q29" s="23"/>
      <c r="R29" s="17"/>
      <c r="S29" s="23"/>
      <c r="T29" s="17"/>
      <c r="U29" s="23"/>
      <c r="V29" s="17"/>
      <c r="W29" s="23"/>
      <c r="X29" s="21"/>
    </row>
    <row r="30" spans="1:24" ht="15.75" thickBot="1">
      <c r="A30" s="13"/>
      <c r="B30" s="14"/>
      <c r="C30" s="28" t="s">
        <v>37</v>
      </c>
      <c r="D30" s="15"/>
      <c r="E30" s="42">
        <f>SUM(E26-E28)</f>
        <v>180101443.81</v>
      </c>
      <c r="F30" s="43">
        <f>SUM(E30/E30)*100</f>
        <v>100</v>
      </c>
      <c r="G30" s="42">
        <f>SUM(G26-G28)</f>
        <v>270509881</v>
      </c>
      <c r="H30" s="43">
        <f>SUM(G30/G30)*100</f>
        <v>100</v>
      </c>
      <c r="I30" s="42">
        <f>SUM(I26-I28)</f>
        <v>122263970.67</v>
      </c>
      <c r="J30" s="43">
        <f>SUM(I30/I30)*100</f>
        <v>100</v>
      </c>
      <c r="K30" s="42">
        <f>SUM(K26-K28)</f>
        <v>80172774.200000003</v>
      </c>
      <c r="L30" s="43">
        <f>SUM(K30/K30)*100</f>
        <v>100</v>
      </c>
      <c r="M30" s="42">
        <f>+[4]IYE!$M$30</f>
        <v>111376155.55000001</v>
      </c>
      <c r="N30" s="43">
        <f>SUM(M30/M30)*100</f>
        <v>100</v>
      </c>
      <c r="O30" s="42">
        <f>SUM(O26-O28)-1</f>
        <v>184777114.54999998</v>
      </c>
      <c r="P30" s="43">
        <f>SUM(O30/O30)*100</f>
        <v>100</v>
      </c>
      <c r="Q30" s="42">
        <f>SUM(Q26-Q28)-1</f>
        <v>160111678.82000002</v>
      </c>
      <c r="R30" s="43">
        <f>SUM(Q30/Q30)*100</f>
        <v>100</v>
      </c>
      <c r="S30" s="44">
        <v>237225879.60999998</v>
      </c>
      <c r="T30" s="43">
        <f>SUM(S30/S30)*100</f>
        <v>100</v>
      </c>
      <c r="U30" s="42">
        <f>SUM(U26-U28)-1</f>
        <v>142050085.58000001</v>
      </c>
      <c r="V30" s="43">
        <f>SUM(U30/U30)*100</f>
        <v>100</v>
      </c>
      <c r="W30" s="42">
        <f>SUM(W26-W28)</f>
        <v>1488589068.79</v>
      </c>
      <c r="X30" s="45">
        <f>SUM(W30/W30)*100</f>
        <v>100</v>
      </c>
    </row>
    <row r="31" spans="1:24" ht="15.75" thickTop="1">
      <c r="A31" s="13"/>
      <c r="B31" s="14"/>
      <c r="C31" s="14"/>
      <c r="D31" s="15"/>
      <c r="E31" s="23"/>
      <c r="F31" s="17"/>
      <c r="G31" s="46"/>
      <c r="H31" s="17"/>
      <c r="I31" s="23"/>
      <c r="J31" s="17"/>
      <c r="K31" s="23"/>
      <c r="L31" s="17"/>
      <c r="M31" s="23"/>
      <c r="N31" s="17"/>
      <c r="O31" s="47"/>
      <c r="P31" s="17"/>
      <c r="Q31" s="46"/>
      <c r="R31" s="17"/>
      <c r="S31" s="23"/>
      <c r="T31" s="17"/>
      <c r="U31" s="23"/>
      <c r="V31" s="17"/>
      <c r="W31" s="23"/>
      <c r="X31" s="21"/>
    </row>
    <row r="32" spans="1:24">
      <c r="A32" s="146" t="s">
        <v>38</v>
      </c>
      <c r="B32" s="147"/>
      <c r="C32" s="147"/>
      <c r="D32" s="148"/>
      <c r="E32" s="23"/>
      <c r="F32" s="17"/>
      <c r="G32" s="46"/>
      <c r="H32" s="17"/>
      <c r="I32" s="23"/>
      <c r="J32" s="17"/>
      <c r="K32" s="23"/>
      <c r="L32" s="17"/>
      <c r="M32" s="23"/>
      <c r="N32" s="17"/>
      <c r="O32" s="47"/>
      <c r="P32" s="17"/>
      <c r="Q32" s="46"/>
      <c r="R32" s="17"/>
      <c r="S32" s="23"/>
      <c r="T32" s="17"/>
      <c r="U32" s="23"/>
      <c r="V32" s="17"/>
      <c r="W32" s="23"/>
      <c r="X32" s="21"/>
    </row>
    <row r="33" spans="1:24">
      <c r="A33" s="48"/>
      <c r="B33" s="49"/>
      <c r="C33" s="50" t="s">
        <v>39</v>
      </c>
      <c r="D33" s="51"/>
      <c r="E33" s="52"/>
      <c r="F33" s="11"/>
      <c r="G33" s="53"/>
      <c r="H33" s="11"/>
      <c r="I33" s="52"/>
      <c r="J33" s="11"/>
      <c r="K33" s="52"/>
      <c r="L33" s="11"/>
      <c r="M33" s="52"/>
      <c r="N33" s="11"/>
      <c r="O33" s="54"/>
      <c r="P33" s="11"/>
      <c r="Q33" s="53"/>
      <c r="R33" s="11"/>
      <c r="S33" s="55"/>
      <c r="T33" s="11"/>
      <c r="U33" s="52"/>
      <c r="V33" s="11"/>
      <c r="W33" s="55"/>
      <c r="X33" s="12"/>
    </row>
    <row r="34" spans="1:24">
      <c r="A34" s="13" t="s">
        <v>40</v>
      </c>
      <c r="B34" s="14"/>
      <c r="C34" s="14"/>
      <c r="D34" s="15"/>
      <c r="E34" s="56">
        <v>80082416.989999995</v>
      </c>
      <c r="F34" s="17">
        <f>SUM(E34/E78)*100</f>
        <v>77.996481924288418</v>
      </c>
      <c r="G34" s="56">
        <v>80678431</v>
      </c>
      <c r="H34" s="17">
        <f>SUM(G34/G78)*100</f>
        <v>36.800222780146136</v>
      </c>
      <c r="I34" s="56">
        <f>+[2]IYE!$I$34</f>
        <v>103330797.38</v>
      </c>
      <c r="J34" s="17">
        <f>SUM(I34/I78)*100</f>
        <v>59.709197862853337</v>
      </c>
      <c r="K34" s="56">
        <f>+[3]IYE!$K$34</f>
        <v>76308129.569999993</v>
      </c>
      <c r="L34" s="17">
        <f>SUM(K34/K78)*100</f>
        <v>72.330183317271022</v>
      </c>
      <c r="M34" s="56">
        <f>+[4]IYE!$M$34</f>
        <v>81279012.849999994</v>
      </c>
      <c r="N34" s="17">
        <f>SUM(M34/M78)*100</f>
        <v>54.695245955839709</v>
      </c>
      <c r="O34" s="56">
        <v>102301413.70999999</v>
      </c>
      <c r="P34" s="17">
        <f>SUM(O34/O78)*100</f>
        <v>62.945665208829396</v>
      </c>
      <c r="Q34" s="56">
        <v>85499910.719999999</v>
      </c>
      <c r="R34" s="17">
        <f>SUM(Q34/Q78)*100</f>
        <v>70.107184366305901</v>
      </c>
      <c r="S34" s="56">
        <v>85151104.560000002</v>
      </c>
      <c r="T34" s="17">
        <f>SUM(S34/S78)*100</f>
        <v>61.675541761109585</v>
      </c>
      <c r="U34" s="56">
        <f>SUM([1]rdo!E34)</f>
        <v>91112904.060000002</v>
      </c>
      <c r="V34" s="17">
        <f>SUM(U34/U78)*100</f>
        <v>62.518318350411292</v>
      </c>
      <c r="W34" s="56">
        <f>+E34+G34+I34+K34+M34+O34+Q34+S34+U34</f>
        <v>785744120.83999991</v>
      </c>
      <c r="X34" s="21">
        <f>SUM(W34/W78)*100</f>
        <v>59.645898462797852</v>
      </c>
    </row>
    <row r="35" spans="1:24">
      <c r="A35" s="13" t="s">
        <v>41</v>
      </c>
      <c r="B35" s="14"/>
      <c r="C35" s="14"/>
      <c r="D35" s="15"/>
      <c r="E35" s="22">
        <v>8329110.6699999999</v>
      </c>
      <c r="F35" s="17">
        <f>SUM(E35/E78)*100</f>
        <v>8.1121593757487922</v>
      </c>
      <c r="G35" s="22">
        <v>17762046</v>
      </c>
      <c r="H35" s="17">
        <f>SUM(G35/G78)*100</f>
        <v>8.1018835112349112</v>
      </c>
      <c r="I35" s="22">
        <f>+[2]IYE!$I$35</f>
        <v>16579161.51</v>
      </c>
      <c r="J35" s="17">
        <f>SUM(I35/I78)*100</f>
        <v>9.5801877088039973</v>
      </c>
      <c r="K35" s="22">
        <f>+[3]IYE!$K$35</f>
        <v>10026468.73</v>
      </c>
      <c r="L35" s="17">
        <f>SUM(K35/K78)*100</f>
        <v>9.5037884607107355</v>
      </c>
      <c r="M35" s="22">
        <f>+[4]IYE!$M$35</f>
        <v>19866209.329999998</v>
      </c>
      <c r="N35" s="17">
        <f>SUM(M35/M78)*100</f>
        <v>13.368607312195568</v>
      </c>
      <c r="O35" s="23">
        <v>14270637.699999999</v>
      </c>
      <c r="P35" s="17">
        <f>SUM(O35/O78)*100</f>
        <v>8.7806683251425337</v>
      </c>
      <c r="Q35" s="23">
        <v>7801365.6600000001</v>
      </c>
      <c r="R35" s="17">
        <f>SUM(Q35/Q78)*100</f>
        <v>6.3968696110772711</v>
      </c>
      <c r="S35" s="23">
        <v>15418635.859999999</v>
      </c>
      <c r="T35" s="17">
        <f>SUM(S35/S78)*100</f>
        <v>11.167826005271632</v>
      </c>
      <c r="U35" s="22">
        <f>SUM([1]rdo!E35)</f>
        <v>16736358.199999999</v>
      </c>
      <c r="V35" s="17">
        <f>SUM(U35/U78)*100</f>
        <v>11.483872463170355</v>
      </c>
      <c r="W35" s="23">
        <f>+E35+G35+I35+K35+M35+O35+Q35+S35+U35</f>
        <v>126789993.66</v>
      </c>
      <c r="X35" s="21">
        <f>SUM(W35/W78)*100</f>
        <v>9.6246384635477096</v>
      </c>
    </row>
    <row r="36" spans="1:24">
      <c r="A36" s="13" t="s">
        <v>42</v>
      </c>
      <c r="B36" s="14"/>
      <c r="C36" s="14"/>
      <c r="D36" s="15"/>
      <c r="E36" s="22">
        <v>4140625.78</v>
      </c>
      <c r="F36" s="17">
        <f>SUM(E36/E78)*100</f>
        <v>4.0327734344649011</v>
      </c>
      <c r="G36" s="22">
        <v>8033206</v>
      </c>
      <c r="H36" s="17">
        <f>SUM(G36/G78)*100</f>
        <v>3.6642230987214739</v>
      </c>
      <c r="I36" s="22">
        <f>+[2]IYE!$I$36</f>
        <v>14402982.720000001</v>
      </c>
      <c r="J36" s="17">
        <f>SUM(I36/I78)*100</f>
        <v>8.3226933968303172</v>
      </c>
      <c r="K36" s="22">
        <f>+[3]IYE!$K$36</f>
        <v>4404660.28</v>
      </c>
      <c r="L36" s="17">
        <f>SUM(K36/K78)*100</f>
        <v>4.1750451399866799</v>
      </c>
      <c r="M36" s="22">
        <f>+[4]IYE!$M$36</f>
        <v>11078857.27</v>
      </c>
      <c r="N36" s="17">
        <f>SUM(M36/M78)*100</f>
        <v>7.4553172097524172</v>
      </c>
      <c r="O36" s="23">
        <v>9955322.8699999992</v>
      </c>
      <c r="P36" s="17">
        <f>SUM(O36/O78)*100</f>
        <v>6.1254717573816659</v>
      </c>
      <c r="Q36" s="23">
        <v>1521559.13</v>
      </c>
      <c r="R36" s="17">
        <f>SUM(Q36/Q78)*100</f>
        <v>1.2476296823336148</v>
      </c>
      <c r="S36" s="23">
        <v>7940224.9800000004</v>
      </c>
      <c r="T36" s="17">
        <f>SUM(S36/S78)*100</f>
        <v>5.751160597118572</v>
      </c>
      <c r="U36" s="22">
        <f>SUM([1]rdo!E36)</f>
        <v>7570232.6500000004</v>
      </c>
      <c r="V36" s="17">
        <f>SUM(U36/U78)*100</f>
        <v>5.1944147723324994</v>
      </c>
      <c r="W36" s="23">
        <f>+E36+G36+I36+K36+M36+O36+Q36+S36+U36</f>
        <v>69047671.680000007</v>
      </c>
      <c r="X36" s="21">
        <f>SUM(W36/W78)*100</f>
        <v>5.2414142274651647</v>
      </c>
    </row>
    <row r="37" spans="1:24">
      <c r="A37" s="13" t="s">
        <v>43</v>
      </c>
      <c r="B37" s="14"/>
      <c r="C37" s="14"/>
      <c r="D37" s="15"/>
      <c r="E37" s="22">
        <v>3257833.87</v>
      </c>
      <c r="F37" s="17">
        <f>SUM(E37/E78)*100</f>
        <v>3.1729759178662076</v>
      </c>
      <c r="G37" s="22">
        <v>5592974</v>
      </c>
      <c r="H37" s="17">
        <f>SUM(G37/G78)*100</f>
        <v>2.5511488839385716</v>
      </c>
      <c r="I37" s="22">
        <f>+[2]IYE!$I$37</f>
        <v>4263844.2300000004</v>
      </c>
      <c r="J37" s="17">
        <f>SUM(I37/I78)*100</f>
        <v>2.4638416158659431</v>
      </c>
      <c r="K37" s="22">
        <f>+[3]IYE!$K$37</f>
        <v>2720088.94</v>
      </c>
      <c r="L37" s="17">
        <f>SUM(K37/K78)*100</f>
        <v>2.5782905802847793</v>
      </c>
      <c r="M37" s="22">
        <f>+[4]IYE!$M$37</f>
        <v>4012921.31</v>
      </c>
      <c r="N37" s="17">
        <f>SUM(M37/M78)*100</f>
        <v>2.7004230287213744</v>
      </c>
      <c r="O37" s="23">
        <v>3511976.26</v>
      </c>
      <c r="P37" s="17">
        <f>SUM(O37/O78)*100</f>
        <v>2.1609054446694094</v>
      </c>
      <c r="Q37" s="23">
        <v>2345645.66</v>
      </c>
      <c r="R37" s="17">
        <f>SUM(Q37/Q78)*100</f>
        <v>1.9233542042188148</v>
      </c>
      <c r="S37" s="23">
        <v>4019596.7</v>
      </c>
      <c r="T37" s="17">
        <f>SUM(S37/S78)*100</f>
        <v>2.9114220586414468</v>
      </c>
      <c r="U37" s="22">
        <f>SUM([1]rdo!E37)</f>
        <v>3793650.83</v>
      </c>
      <c r="V37" s="17">
        <f>SUM(U37/U78)*100</f>
        <v>2.603063449103304</v>
      </c>
      <c r="W37" s="23">
        <f>+E37+G37+I37+K37+M37+O37+Q37+S37+U37</f>
        <v>33518531.799999997</v>
      </c>
      <c r="X37" s="21">
        <f>SUM(W37/W78)*100</f>
        <v>2.5443944044119218</v>
      </c>
    </row>
    <row r="38" spans="1:24">
      <c r="A38" s="13" t="s">
        <v>44</v>
      </c>
      <c r="B38" s="14"/>
      <c r="C38" s="14"/>
      <c r="D38" s="15"/>
      <c r="E38" s="24">
        <v>255632.49</v>
      </c>
      <c r="F38" s="57">
        <f>SUM(E38/E78)*100</f>
        <v>0.2489739400352462</v>
      </c>
      <c r="G38" s="24">
        <v>10745691</v>
      </c>
      <c r="H38" s="57">
        <f>SUM(G38/G78)*100</f>
        <v>4.9014813231384142</v>
      </c>
      <c r="I38" s="24">
        <f>+[2]IYE!$I$38</f>
        <v>4577857.67</v>
      </c>
      <c r="J38" s="57">
        <f>SUM(I38/I78)*100</f>
        <v>2.6452927523708105</v>
      </c>
      <c r="K38" s="24">
        <f>+[3]IYE!$K$38</f>
        <v>2787184.48</v>
      </c>
      <c r="L38" s="57">
        <f>SUM(K38/K78)*100</f>
        <v>2.6418884267438445</v>
      </c>
      <c r="M38" s="24">
        <f>+[4]IYE!$M$38</f>
        <v>3546752.54</v>
      </c>
      <c r="N38" s="57">
        <f>SUM(M38/M78)*100</f>
        <v>2.3867231615842543</v>
      </c>
      <c r="O38" s="26">
        <v>2871021.45</v>
      </c>
      <c r="P38" s="57">
        <f>SUM(O38/O78)*100</f>
        <v>1.7665284226800735</v>
      </c>
      <c r="Q38" s="26">
        <v>1289714.28</v>
      </c>
      <c r="R38" s="57">
        <f>SUM(Q38/Q78)*100</f>
        <v>1.0575243417963827</v>
      </c>
      <c r="S38" s="26">
        <v>1727912.87</v>
      </c>
      <c r="T38" s="57">
        <f>SUM(S38/S78)*100</f>
        <v>1.2515394007384999</v>
      </c>
      <c r="U38" s="24">
        <f>SUM([1]rdo!E38)</f>
        <v>2536300.3199999998</v>
      </c>
      <c r="V38" s="57">
        <f>SUM(U38/U78)*100</f>
        <v>1.7403158473973244</v>
      </c>
      <c r="W38" s="26">
        <f>+E38+G38+I38+K38+M38+O38+Q38+S38+U38</f>
        <v>30338067.100000001</v>
      </c>
      <c r="X38" s="58">
        <f>SUM(W38/W78)*100</f>
        <v>2.3029650770656196</v>
      </c>
    </row>
    <row r="39" spans="1:24" ht="15.75" thickBot="1">
      <c r="A39" s="13"/>
      <c r="B39" s="28" t="s">
        <v>45</v>
      </c>
      <c r="C39" s="14"/>
      <c r="D39" s="15"/>
      <c r="E39" s="59">
        <f>SUM(E34:E38)</f>
        <v>96065619.799999997</v>
      </c>
      <c r="F39" s="60">
        <f t="shared" ref="F39:J39" si="1">SUM(F34:F38)</f>
        <v>93.563364592403559</v>
      </c>
      <c r="G39" s="59">
        <v>122812348</v>
      </c>
      <c r="H39" s="60">
        <f t="shared" si="1"/>
        <v>56.018959597179503</v>
      </c>
      <c r="I39" s="59">
        <f>SUM(I34:I38)</f>
        <v>143154643.50999999</v>
      </c>
      <c r="J39" s="60">
        <f t="shared" si="1"/>
        <v>82.721213336724404</v>
      </c>
      <c r="K39" s="59">
        <f>SUM(K34:K38)</f>
        <v>96246532</v>
      </c>
      <c r="L39" s="60">
        <f t="shared" ref="L39" si="2">SUM(L34:L38)</f>
        <v>91.229195924997057</v>
      </c>
      <c r="M39" s="59">
        <f>+[4]IYE!$M$39</f>
        <v>119783753.3</v>
      </c>
      <c r="N39" s="60">
        <f t="shared" ref="N39" si="3">SUM(N34:N38)</f>
        <v>80.606316668093328</v>
      </c>
      <c r="O39" s="59">
        <f>SUM(O34:O38)</f>
        <v>132910371.99000001</v>
      </c>
      <c r="P39" s="60">
        <f t="shared" ref="P39:R39" si="4">SUM(P34:P38)</f>
        <v>81.779239158703064</v>
      </c>
      <c r="Q39" s="59">
        <f>SUM(Q34:Q38)</f>
        <v>98458195.449999988</v>
      </c>
      <c r="R39" s="60">
        <f t="shared" si="4"/>
        <v>80.732562205731966</v>
      </c>
      <c r="S39" s="61">
        <v>114257474.97000001</v>
      </c>
      <c r="T39" s="60">
        <f t="shared" ref="T39" si="5">SUM(T34:T38)</f>
        <v>82.757489822879734</v>
      </c>
      <c r="U39" s="59">
        <f>SUM(U34:U38)</f>
        <v>121749446.06</v>
      </c>
      <c r="V39" s="60">
        <f t="shared" ref="V39:X39" si="6">SUM(V34:V38)</f>
        <v>83.539984882414771</v>
      </c>
      <c r="W39" s="61">
        <f>SUM(W34:W38)+1</f>
        <v>1045438386.0799998</v>
      </c>
      <c r="X39" s="62">
        <f t="shared" si="6"/>
        <v>79.359310635288267</v>
      </c>
    </row>
    <row r="40" spans="1:24" ht="15.75" thickTop="1">
      <c r="A40" s="13" t="s">
        <v>46</v>
      </c>
      <c r="B40" s="14"/>
      <c r="C40" s="14"/>
      <c r="D40" s="15"/>
      <c r="E40" s="56">
        <v>95479.39</v>
      </c>
      <c r="F40" s="17">
        <f>SUM(E40/E78)*100</f>
        <v>9.2992404527538292E-2</v>
      </c>
      <c r="G40" s="56">
        <v>113259</v>
      </c>
      <c r="H40" s="17">
        <f>SUM(G40/G78)*100</f>
        <v>5.1661347155555995E-2</v>
      </c>
      <c r="I40" s="56">
        <f>+[2]IYE!$I$40</f>
        <v>308849.42</v>
      </c>
      <c r="J40" s="17">
        <f>SUM(I40/I78)*100</f>
        <v>0.17846713270575065</v>
      </c>
      <c r="K40" s="56">
        <f>+[3]IYE!$K$40</f>
        <v>255019.84</v>
      </c>
      <c r="L40" s="17">
        <f>SUM(K40/K78)*100</f>
        <v>0.24172564418343309</v>
      </c>
      <c r="M40" s="56">
        <f>+[4]IYE!$M$40</f>
        <v>71738.06</v>
      </c>
      <c r="N40" s="17">
        <f>SUM(M40/M78)*100</f>
        <v>4.8274833791793356E-2</v>
      </c>
      <c r="O40" s="56">
        <v>157226.17000000001</v>
      </c>
      <c r="P40" s="17">
        <f>SUM(O40/O78)*100</f>
        <v>9.6740655871494469E-2</v>
      </c>
      <c r="Q40" s="56">
        <v>67600.350000000006</v>
      </c>
      <c r="R40" s="17">
        <f>SUM(Q40/Q78)*100</f>
        <v>5.5430118707342768E-2</v>
      </c>
      <c r="S40" s="56">
        <v>213130.92</v>
      </c>
      <c r="T40" s="17">
        <f>SUM(S40/S78)*100</f>
        <v>0.15437221895085784</v>
      </c>
      <c r="U40" s="56">
        <f>SUM([1]rdo!E40)</f>
        <v>95901.02</v>
      </c>
      <c r="V40" s="17">
        <f>SUM(U40/U78)*100</f>
        <v>6.5803747123908338E-2</v>
      </c>
      <c r="W40" s="63">
        <f t="shared" ref="W40:W47" si="7">+E40+G40+I40+K40+M40+O40+Q40+S40+U40</f>
        <v>1378204.17</v>
      </c>
      <c r="X40" s="21">
        <f>SUM(W40/W78)*100</f>
        <v>0.10461958773161947</v>
      </c>
    </row>
    <row r="41" spans="1:24">
      <c r="A41" s="13" t="s">
        <v>47</v>
      </c>
      <c r="B41" s="14"/>
      <c r="C41" s="14"/>
      <c r="D41" s="15"/>
      <c r="E41" s="22">
        <v>315927.87</v>
      </c>
      <c r="F41" s="17">
        <f>SUM(E41/E78)*100</f>
        <v>0.3076987849269201</v>
      </c>
      <c r="G41" s="23">
        <v>58286</v>
      </c>
      <c r="H41" s="17">
        <f>SUM(G41/G78)*100</f>
        <v>2.6586260520653875E-2</v>
      </c>
      <c r="I41" s="22">
        <f>+[2]IYE!$I$41</f>
        <v>72588.03</v>
      </c>
      <c r="J41" s="17">
        <f>SUM(I41/I78)*100</f>
        <v>4.1944639503804185E-2</v>
      </c>
      <c r="K41" s="22">
        <f>+[3]IYE!$K$41</f>
        <v>161872.56</v>
      </c>
      <c r="L41" s="17">
        <f>SUM(K41/K78)*100</f>
        <v>0.1534341361112195</v>
      </c>
      <c r="M41" s="22">
        <f>+[4]IYE!$M$41</f>
        <v>55114.01</v>
      </c>
      <c r="N41" s="17">
        <f>SUM(M41/M78)*100</f>
        <v>3.7087979133381042E-2</v>
      </c>
      <c r="O41" s="23">
        <v>45122.92</v>
      </c>
      <c r="P41" s="17">
        <f>SUM(O41/O78)*100</f>
        <v>2.776395860585407E-2</v>
      </c>
      <c r="Q41" s="23">
        <v>16723.39</v>
      </c>
      <c r="R41" s="17">
        <f>SUM(Q41/Q78)*100</f>
        <v>1.371264339443788E-2</v>
      </c>
      <c r="S41" s="23">
        <v>37167.42</v>
      </c>
      <c r="T41" s="17">
        <f>SUM(S41/S78)*100</f>
        <v>2.6920622770635495E-2</v>
      </c>
      <c r="U41" s="22">
        <f>SUM([1]rdo!E41)</f>
        <v>48386.2</v>
      </c>
      <c r="V41" s="17">
        <f>SUM(U41/U78)*100</f>
        <v>3.3200827990013587E-2</v>
      </c>
      <c r="W41" s="23">
        <f t="shared" si="7"/>
        <v>811188.4</v>
      </c>
      <c r="X41" s="21">
        <f>SUM(W41/W78)*100</f>
        <v>6.157737570963237E-2</v>
      </c>
    </row>
    <row r="42" spans="1:24">
      <c r="A42" s="13" t="s">
        <v>48</v>
      </c>
      <c r="B42" s="14"/>
      <c r="C42" s="14"/>
      <c r="D42" s="15"/>
      <c r="E42" s="22">
        <v>135782.35999999999</v>
      </c>
      <c r="F42" s="17">
        <f>SUM(E42/E78)*100</f>
        <v>0.13224558880009427</v>
      </c>
      <c r="G42" s="23">
        <v>346299</v>
      </c>
      <c r="H42" s="17">
        <f>SUM(G42/G78)*100</f>
        <v>0.15795895124115425</v>
      </c>
      <c r="I42" s="22">
        <f>+[2]IYE!$I$42</f>
        <v>629614.79</v>
      </c>
      <c r="J42" s="17">
        <f>SUM(I42/I78)*100</f>
        <v>0.36381983906731424</v>
      </c>
      <c r="K42" s="22">
        <f>+[3]IYE!$K$42</f>
        <v>177269.44</v>
      </c>
      <c r="L42" s="17">
        <f>SUM(K42/K78)*100</f>
        <v>0.16802837605904089</v>
      </c>
      <c r="M42" s="22">
        <f>+[4]IYE!$M$42</f>
        <v>354686.68</v>
      </c>
      <c r="N42" s="17">
        <f>SUM(M42/M78)*100</f>
        <v>0.23868000507907516</v>
      </c>
      <c r="O42" s="23">
        <v>648782.63</v>
      </c>
      <c r="P42" s="17">
        <f>SUM(O42/O78)*100</f>
        <v>0.39919344943804913</v>
      </c>
      <c r="Q42" s="23">
        <v>247071.04</v>
      </c>
      <c r="R42" s="17">
        <f>SUM(Q42/Q78)*100</f>
        <v>0.20259032795461313</v>
      </c>
      <c r="S42" s="23">
        <v>377085.32</v>
      </c>
      <c r="T42" s="17">
        <f>SUM(S42/S78)*100</f>
        <v>0.2731255398428078</v>
      </c>
      <c r="U42" s="22">
        <f>SUM([1]rdo!E42)</f>
        <v>483463.18</v>
      </c>
      <c r="V42" s="17">
        <f>SUM(U42/U78)*100</f>
        <v>0.33173462430786005</v>
      </c>
      <c r="W42" s="23">
        <f t="shared" si="7"/>
        <v>3400054.44</v>
      </c>
      <c r="X42" s="21">
        <f>SUM(W42/W78)*100</f>
        <v>0.25809840190649136</v>
      </c>
    </row>
    <row r="43" spans="1:24">
      <c r="A43" s="13" t="s">
        <v>49</v>
      </c>
      <c r="B43" s="14"/>
      <c r="C43" s="14"/>
      <c r="D43" s="15"/>
      <c r="E43" s="22">
        <v>31912.5</v>
      </c>
      <c r="F43" s="17">
        <f>SUM(E43/E78)*100</f>
        <v>3.1081263814997828E-2</v>
      </c>
      <c r="G43" s="23">
        <v>18298</v>
      </c>
      <c r="H43" s="17">
        <f>SUM(G43/G78)*100</f>
        <v>8.3463506675174933E-3</v>
      </c>
      <c r="I43" s="22">
        <f>+[2]IYE!$I$43</f>
        <v>79757.63</v>
      </c>
      <c r="J43" s="17">
        <f>SUM(I43/I78)*100</f>
        <v>4.6087557935210501E-2</v>
      </c>
      <c r="K43" s="22">
        <f>+[3]IYE!$K$43</f>
        <v>0</v>
      </c>
      <c r="L43" s="17">
        <f>SUM(K43/K78)*100</f>
        <v>0</v>
      </c>
      <c r="M43" s="22">
        <f>+[4]IYE!$M$43</f>
        <v>49800.24</v>
      </c>
      <c r="N43" s="17">
        <f>SUM(M43/M78)*100</f>
        <v>3.351217343752283E-2</v>
      </c>
      <c r="O43" s="23">
        <v>95761.79</v>
      </c>
      <c r="P43" s="17">
        <f>SUM(O43/O78)*100</f>
        <v>5.8921859967894147E-2</v>
      </c>
      <c r="Q43" s="23">
        <v>38719.79</v>
      </c>
      <c r="R43" s="17">
        <f>SUM(Q43/Q78)*100</f>
        <v>3.1748985856188364E-2</v>
      </c>
      <c r="S43" s="23">
        <v>53389.83</v>
      </c>
      <c r="T43" s="17">
        <f>SUM(S43/S78)*100</f>
        <v>3.8670628018257873E-2</v>
      </c>
      <c r="U43" s="22">
        <f>SUM([1]rdo!E43)</f>
        <v>70507.66</v>
      </c>
      <c r="V43" s="17">
        <f>SUM(U43/U78)*100</f>
        <v>4.8379758932058356E-2</v>
      </c>
      <c r="W43" s="23">
        <f t="shared" si="7"/>
        <v>438147.43999999994</v>
      </c>
      <c r="X43" s="21">
        <f>SUM(W43/W78)*100</f>
        <v>3.3259806882215769E-2</v>
      </c>
    </row>
    <row r="44" spans="1:24">
      <c r="A44" s="13" t="s">
        <v>50</v>
      </c>
      <c r="B44" s="14"/>
      <c r="C44" s="14"/>
      <c r="D44" s="15"/>
      <c r="E44" s="22">
        <v>6889.73</v>
      </c>
      <c r="F44" s="17">
        <f>SUM(E44/E78)*100</f>
        <v>6.710270763622561E-3</v>
      </c>
      <c r="G44" s="23">
        <v>310346</v>
      </c>
      <c r="H44" s="17">
        <f>SUM(G44/G78)*100</f>
        <v>0.14155954444537019</v>
      </c>
      <c r="I44" s="22">
        <f>+[2]IYE!$I$44</f>
        <v>51302.57</v>
      </c>
      <c r="J44" s="17">
        <f>SUM(I44/I78)*100</f>
        <v>2.9644940140525641E-2</v>
      </c>
      <c r="K44" s="22">
        <f>+[3]IYE!$K$44</f>
        <v>1212</v>
      </c>
      <c r="L44" s="17">
        <f>SUM(K44/K78)*100</f>
        <v>1.1488183850727883E-3</v>
      </c>
      <c r="M44" s="22">
        <f>+[4]IYE!$M$44</f>
        <v>8820.5</v>
      </c>
      <c r="N44" s="17">
        <f>SUM(M44/M78)*100</f>
        <v>5.9355964108942071E-3</v>
      </c>
      <c r="O44" s="23">
        <v>44523.199999999997</v>
      </c>
      <c r="P44" s="17">
        <f>SUM(O44/O78)*100</f>
        <v>2.73949532033867E-2</v>
      </c>
      <c r="Q44" s="23">
        <v>17576.82</v>
      </c>
      <c r="R44" s="17">
        <f>SUM(Q44/Q78)*100</f>
        <v>1.4412428620526319E-2</v>
      </c>
      <c r="S44" s="23">
        <v>77705.070000000007</v>
      </c>
      <c r="T44" s="17">
        <f>SUM(S44/S78)*100</f>
        <v>5.6282326748421742E-2</v>
      </c>
      <c r="U44" s="22">
        <f>SUM([1]rdo!E44)</f>
        <v>59024.78</v>
      </c>
      <c r="V44" s="17">
        <f>SUM(U44/U78)*100</f>
        <v>4.0500629682190266E-2</v>
      </c>
      <c r="W44" s="23">
        <f t="shared" si="7"/>
        <v>577400.67000000004</v>
      </c>
      <c r="X44" s="21">
        <f>SUM(W44/W78)*100</f>
        <v>4.3830530603720975E-2</v>
      </c>
    </row>
    <row r="45" spans="1:24">
      <c r="A45" s="13" t="s">
        <v>51</v>
      </c>
      <c r="B45" s="14"/>
      <c r="C45" s="14"/>
      <c r="D45" s="15"/>
      <c r="E45" s="22">
        <v>0</v>
      </c>
      <c r="F45" s="17">
        <f>SUM(E45/E78)*100</f>
        <v>0</v>
      </c>
      <c r="G45" s="23">
        <v>0</v>
      </c>
      <c r="H45" s="17">
        <f>SUM(G45/G78)*100</f>
        <v>0</v>
      </c>
      <c r="I45" s="22">
        <f>+[2]IYE!$I$45</f>
        <v>0</v>
      </c>
      <c r="J45" s="17">
        <f>SUM(I45/I78)*100</f>
        <v>0</v>
      </c>
      <c r="K45" s="22">
        <f>+[3]IYE!$K$45</f>
        <v>0</v>
      </c>
      <c r="L45" s="17">
        <f>SUM(K45/K78)*100</f>
        <v>0</v>
      </c>
      <c r="M45" s="22">
        <f>+[4]IYE!$M$45</f>
        <v>0</v>
      </c>
      <c r="N45" s="17">
        <f>SUM(M45/M78)*100</f>
        <v>0</v>
      </c>
      <c r="O45" s="23">
        <v>0</v>
      </c>
      <c r="P45" s="17">
        <f>SUM(O45/O78)*100</f>
        <v>0</v>
      </c>
      <c r="Q45" s="23">
        <v>0</v>
      </c>
      <c r="R45" s="17">
        <f>SUM(Q45/Q78)*100</f>
        <v>0</v>
      </c>
      <c r="S45" s="23">
        <v>0</v>
      </c>
      <c r="T45" s="17">
        <f>SUM(S45/S78)*100</f>
        <v>0</v>
      </c>
      <c r="U45" s="22">
        <f>SUM([1]rdo!E45)</f>
        <v>0</v>
      </c>
      <c r="V45" s="17">
        <f>SUM(U45/U78)*100</f>
        <v>0</v>
      </c>
      <c r="W45" s="23">
        <f t="shared" si="7"/>
        <v>0</v>
      </c>
      <c r="X45" s="21">
        <f>SUM(W45/W78)*100</f>
        <v>0</v>
      </c>
    </row>
    <row r="46" spans="1:24">
      <c r="A46" s="13" t="s">
        <v>52</v>
      </c>
      <c r="B46" s="14"/>
      <c r="C46" s="14"/>
      <c r="D46" s="15"/>
      <c r="E46" s="22">
        <v>994.17</v>
      </c>
      <c r="F46" s="17">
        <f>SUM(E46/E78)*100</f>
        <v>9.6827450205895461E-4</v>
      </c>
      <c r="G46" s="23">
        <v>38703</v>
      </c>
      <c r="H46" s="17">
        <f>SUM(G46/G78)*100</f>
        <v>1.7653776909221201E-2</v>
      </c>
      <c r="I46" s="22">
        <f>+[2]IYE!$I$46</f>
        <v>103798.44</v>
      </c>
      <c r="J46" s="17">
        <f>SUM(I46/I78)*100</f>
        <v>5.997942287257621E-2</v>
      </c>
      <c r="K46" s="22">
        <f>+[3]IYE!$K$46</f>
        <v>14959.55</v>
      </c>
      <c r="L46" s="17">
        <f>SUM(K46/K78)*100</f>
        <v>1.417970798054095E-2</v>
      </c>
      <c r="M46" s="22">
        <f>+[4]IYE!$M$46</f>
        <v>11985.13</v>
      </c>
      <c r="N46" s="17">
        <f>SUM(M46/M78)*100</f>
        <v>8.0651771001757824E-3</v>
      </c>
      <c r="O46" s="23">
        <v>21079.26</v>
      </c>
      <c r="P46" s="17">
        <f>SUM(O46/O78)*100</f>
        <v>1.2969987360792154E-2</v>
      </c>
      <c r="Q46" s="23">
        <v>18335.02</v>
      </c>
      <c r="R46" s="17">
        <f>SUM(Q46/Q78)*100</f>
        <v>1.5034128301133111E-2</v>
      </c>
      <c r="S46" s="23">
        <v>6318.33</v>
      </c>
      <c r="T46" s="17">
        <f>SUM(S46/S78)*100</f>
        <v>4.5764106970671986E-3</v>
      </c>
      <c r="U46" s="22">
        <f>SUM([1]rdo!E46)</f>
        <v>8644.84</v>
      </c>
      <c r="V46" s="17">
        <f>SUM(U46/U78)*100</f>
        <v>5.9317707495357992E-3</v>
      </c>
      <c r="W46" s="23">
        <f t="shared" si="7"/>
        <v>224817.73999999996</v>
      </c>
      <c r="X46" s="21">
        <f>SUM(W46/W78)*100</f>
        <v>1.7065932454372428E-2</v>
      </c>
    </row>
    <row r="47" spans="1:24">
      <c r="A47" s="13" t="s">
        <v>53</v>
      </c>
      <c r="B47" s="14"/>
      <c r="C47" s="14"/>
      <c r="D47" s="15"/>
      <c r="E47" s="24">
        <v>39157</v>
      </c>
      <c r="F47" s="25">
        <f>SUM(E47/E79)*100</f>
        <v>5.0572766472960967E-2</v>
      </c>
      <c r="G47" s="26">
        <v>26574</v>
      </c>
      <c r="H47" s="25">
        <f>SUM(G47/G79)*100</f>
        <v>5.1825070393794762E-2</v>
      </c>
      <c r="I47" s="24">
        <f>+[2]IYE!$I$47</f>
        <v>12661.48</v>
      </c>
      <c r="J47" s="25">
        <f>SUM(I47/I79)*100</f>
        <v>-2.492771634501165E-2</v>
      </c>
      <c r="K47" s="24">
        <f>+[3]IYE!$K$47</f>
        <v>3457.84</v>
      </c>
      <c r="L47" s="25">
        <f>SUM(K47/K79)*100</f>
        <v>-1.3652819259145134E-2</v>
      </c>
      <c r="M47" s="24">
        <f>+[4]IYE!$M$47</f>
        <v>13897.73</v>
      </c>
      <c r="N47" s="25">
        <f>SUM(M47/M79)*100</f>
        <v>-3.7332115523781594E-2</v>
      </c>
      <c r="O47" s="26">
        <v>8071.95</v>
      </c>
      <c r="P47" s="25">
        <f>SUM(O47/O79)*100</f>
        <v>3.6272315659830322E-2</v>
      </c>
      <c r="Q47" s="26">
        <v>4599.8</v>
      </c>
      <c r="R47" s="25">
        <f>SUM(Q47/Q79)*100</f>
        <v>1.2055345182397164E-2</v>
      </c>
      <c r="S47" s="26">
        <v>20077.79</v>
      </c>
      <c r="T47" s="25">
        <f>SUM(S47/S79)*100</f>
        <v>2.0247284587065737E-2</v>
      </c>
      <c r="U47" s="24">
        <f>SUM([1]rdo!E47)</f>
        <v>10052.93</v>
      </c>
      <c r="V47" s="25">
        <f>SUM(U47/U79)*100</f>
        <v>-0.27259624822843054</v>
      </c>
      <c r="W47" s="26">
        <f t="shared" si="7"/>
        <v>138550.51999999999</v>
      </c>
      <c r="X47" s="27">
        <f>SUM(W47/W79)*100</f>
        <v>8.0909688557818354E-2</v>
      </c>
    </row>
    <row r="48" spans="1:24">
      <c r="A48" s="13"/>
      <c r="B48" s="28" t="s">
        <v>54</v>
      </c>
      <c r="C48" s="14"/>
      <c r="D48" s="15"/>
      <c r="E48" s="29">
        <f>SUM(E40:E47)</f>
        <v>626143.02</v>
      </c>
      <c r="F48" s="30">
        <f>SUM(F40:F46)</f>
        <v>0.57169658733523199</v>
      </c>
      <c r="G48" s="29">
        <f>SUM(G40:G47)</f>
        <v>911765</v>
      </c>
      <c r="H48" s="30">
        <f>SUM(H40:H46)</f>
        <v>0.403766230939473</v>
      </c>
      <c r="I48" s="29">
        <f>SUM(I40:I47)</f>
        <v>1258572.3600000001</v>
      </c>
      <c r="J48" s="30">
        <f>SUM(J40:J46)</f>
        <v>0.71994353222518137</v>
      </c>
      <c r="K48" s="29">
        <f>SUM(K40:K47)</f>
        <v>613791.2300000001</v>
      </c>
      <c r="L48" s="30">
        <f>SUM(L40:L46)</f>
        <v>0.57851668271930712</v>
      </c>
      <c r="M48" s="29">
        <f>+[4]IYE!$M$48</f>
        <v>566042.35</v>
      </c>
      <c r="N48" s="30">
        <f>SUM(N40:N46)</f>
        <v>0.37155576495284237</v>
      </c>
      <c r="O48" s="29">
        <f>SUM(O40:O47)</f>
        <v>1020567.9199999999</v>
      </c>
      <c r="P48" s="30">
        <f>SUM(P40:P46)</f>
        <v>0.62298486444747059</v>
      </c>
      <c r="Q48" s="29">
        <f>SUM(Q40:Q47)</f>
        <v>410626.21</v>
      </c>
      <c r="R48" s="30">
        <f>SUM(R40:R46)</f>
        <v>0.33292863283424157</v>
      </c>
      <c r="S48" s="31">
        <v>784874.68</v>
      </c>
      <c r="T48" s="30">
        <f>SUM(T40:T46)</f>
        <v>0.55394774702804794</v>
      </c>
      <c r="U48" s="29">
        <f>SUM(U40:U47)</f>
        <v>775980.6100000001</v>
      </c>
      <c r="V48" s="30">
        <f>SUM(V40:V46)</f>
        <v>0.52555135878556636</v>
      </c>
      <c r="W48" s="31">
        <f>SUM(W40:W47)</f>
        <v>6968363.379999999</v>
      </c>
      <c r="X48" s="32">
        <f>SUM(X40:X46)</f>
        <v>0.51845163528805227</v>
      </c>
    </row>
    <row r="49" spans="1:24">
      <c r="A49" s="13"/>
      <c r="B49" s="28"/>
      <c r="C49" s="14"/>
      <c r="D49" s="15"/>
      <c r="E49" s="64"/>
      <c r="F49" s="39"/>
      <c r="G49" s="64"/>
      <c r="H49" s="39"/>
      <c r="I49" s="64"/>
      <c r="J49" s="39"/>
      <c r="K49" s="64"/>
      <c r="L49" s="39"/>
      <c r="M49" s="64"/>
      <c r="N49" s="39"/>
      <c r="O49" s="65"/>
      <c r="P49" s="39"/>
      <c r="Q49" s="64"/>
      <c r="R49" s="39"/>
      <c r="S49" s="40"/>
      <c r="T49" s="39"/>
      <c r="U49" s="64"/>
      <c r="V49" s="39"/>
      <c r="W49" s="38"/>
      <c r="X49" s="41"/>
    </row>
    <row r="50" spans="1:24">
      <c r="A50" s="13"/>
      <c r="B50" s="14"/>
      <c r="C50" s="28" t="s">
        <v>55</v>
      </c>
      <c r="D50" s="15"/>
      <c r="E50" s="29">
        <f>SUM(E39+E48)</f>
        <v>96691762.819999993</v>
      </c>
      <c r="F50" s="30">
        <f>SUM(E50/E78)*100</f>
        <v>94.173198243497637</v>
      </c>
      <c r="G50" s="29">
        <v>123724113</v>
      </c>
      <c r="H50" s="30">
        <f>SUM(G50/G78)*100</f>
        <v>56.434847148626069</v>
      </c>
      <c r="I50" s="29">
        <f>SUM(I39+I48)</f>
        <v>144413215.87</v>
      </c>
      <c r="J50" s="30">
        <f>SUM(I50/I78)*100</f>
        <v>83.448473243483861</v>
      </c>
      <c r="K50" s="29">
        <f>SUM(K39+K48)</f>
        <v>96860323.230000004</v>
      </c>
      <c r="L50" s="30">
        <f>SUM(K50/K78)*100</f>
        <v>91.810990190360471</v>
      </c>
      <c r="M50" s="29">
        <f>+[4]IYE!$M$50</f>
        <v>120349795.64999999</v>
      </c>
      <c r="N50" s="30">
        <f>SUM(M50/M78)*100</f>
        <v>80.987224659825557</v>
      </c>
      <c r="O50" s="29">
        <f>SUM(O39+O48)</f>
        <v>133930939.91000001</v>
      </c>
      <c r="P50" s="30">
        <f>SUM(O50/O78)*100</f>
        <v>82.407190662846503</v>
      </c>
      <c r="Q50" s="29">
        <f>SUM(Q39+Q48)</f>
        <v>98868821.659999982</v>
      </c>
      <c r="R50" s="30">
        <f>SUM(Q50/Q78)*100</f>
        <v>81.069262527026851</v>
      </c>
      <c r="S50" s="31">
        <v>115042349.65000002</v>
      </c>
      <c r="T50" s="30">
        <f>SUM(S50/S78)*100</f>
        <v>83.325980053907443</v>
      </c>
      <c r="U50" s="29">
        <f>SUM(U39+U48)</f>
        <v>122525426.67</v>
      </c>
      <c r="V50" s="30">
        <f>SUM(U50/U78)*100</f>
        <v>84.072434191436685</v>
      </c>
      <c r="W50" s="31">
        <f>SUM(W39+W48)+1</f>
        <v>1052406750.4599998</v>
      </c>
      <c r="X50" s="32">
        <f>SUM(W50/W78)*100</f>
        <v>79.888279803346194</v>
      </c>
    </row>
    <row r="51" spans="1:24">
      <c r="A51" s="13" t="s">
        <v>56</v>
      </c>
      <c r="B51" s="14"/>
      <c r="C51" s="14"/>
      <c r="D51" s="15"/>
      <c r="E51" s="22">
        <v>0</v>
      </c>
      <c r="F51" s="17">
        <f>SUM(E51/E78)*100</f>
        <v>0</v>
      </c>
      <c r="G51" s="22">
        <v>0</v>
      </c>
      <c r="H51" s="17">
        <f>SUM(G51/G78)*100</f>
        <v>0</v>
      </c>
      <c r="I51" s="22">
        <f>+[2]IYE!$I$51</f>
        <v>0</v>
      </c>
      <c r="J51" s="17">
        <f>SUM(I51/I78)*100</f>
        <v>0</v>
      </c>
      <c r="K51" s="22">
        <f>+[3]IYE!$K$51</f>
        <v>0</v>
      </c>
      <c r="L51" s="17">
        <f>SUM(K51/K78)*100</f>
        <v>0</v>
      </c>
      <c r="M51" s="22">
        <f>+[4]IYE!$M$51</f>
        <v>0</v>
      </c>
      <c r="N51" s="17">
        <f>SUM(M51/M78)*100</f>
        <v>0</v>
      </c>
      <c r="O51" s="22">
        <v>17400</v>
      </c>
      <c r="P51" s="17">
        <f>SUM(O51/O78)*100</f>
        <v>1.0706152876229216E-2</v>
      </c>
      <c r="Q51" s="23">
        <v>0</v>
      </c>
      <c r="R51" s="17">
        <f>SUM(Q51/Q78)*100</f>
        <v>0</v>
      </c>
      <c r="S51" s="23">
        <v>17400</v>
      </c>
      <c r="T51" s="17">
        <f>SUM(S51/S78)*100</f>
        <v>1.2602941937025965E-2</v>
      </c>
      <c r="U51" s="22">
        <v>0</v>
      </c>
      <c r="V51" s="17">
        <f>SUM(U51/U78)*100</f>
        <v>0</v>
      </c>
      <c r="W51" s="23">
        <f>+E51+G51+I51+K51+M51+O51+Q51+S51+U51</f>
        <v>34800</v>
      </c>
      <c r="X51" s="21">
        <f>SUM(W51/W78)*100</f>
        <v>2.6416707569970259E-3</v>
      </c>
    </row>
    <row r="52" spans="1:24">
      <c r="A52" s="13" t="s">
        <v>57</v>
      </c>
      <c r="B52" s="14"/>
      <c r="C52" s="14"/>
      <c r="D52" s="15"/>
      <c r="E52" s="22">
        <v>409</v>
      </c>
      <c r="F52" s="17">
        <f>SUM(E52/E78)*100</f>
        <v>3.983466322078844E-4</v>
      </c>
      <c r="G52" s="22">
        <v>26025</v>
      </c>
      <c r="H52" s="17">
        <f>SUM(G52/G78)*100</f>
        <v>1.1870902618982552E-2</v>
      </c>
      <c r="I52" s="22">
        <f>+[2]IYE!$I$52</f>
        <v>40554.5</v>
      </c>
      <c r="J52" s="17">
        <f>SUM(I52/I78)*100</f>
        <v>2.3434220253077908E-2</v>
      </c>
      <c r="K52" s="22">
        <f>+[3]IYE!$K$52</f>
        <v>0</v>
      </c>
      <c r="L52" s="17">
        <f>SUM(K52/K78)*100</f>
        <v>0</v>
      </c>
      <c r="M52" s="22">
        <f>+[4]IYE!$M$52</f>
        <v>260</v>
      </c>
      <c r="N52" s="17">
        <f>SUM(M52/M78)*100</f>
        <v>1.7496231130122942E-4</v>
      </c>
      <c r="O52" s="22">
        <v>12434</v>
      </c>
      <c r="P52" s="17">
        <f>SUM(O52/O78)*100</f>
        <v>7.6505922335077057E-3</v>
      </c>
      <c r="Q52" s="23">
        <v>10438</v>
      </c>
      <c r="R52" s="17">
        <f>SUM(Q52/Q78)*100</f>
        <v>8.5588251993849694E-3</v>
      </c>
      <c r="S52" s="23">
        <v>13460</v>
      </c>
      <c r="T52" s="17">
        <f>SUM(S52/S78)*100</f>
        <v>9.7491723259982462E-3</v>
      </c>
      <c r="U52" s="22">
        <v>3176.91</v>
      </c>
      <c r="V52" s="17">
        <f>SUM(U52/U78)*100</f>
        <v>2.1798786110451755E-3</v>
      </c>
      <c r="W52" s="23">
        <f>+E52+G52+I52+K52+M52+O52+Q52+S52+U52</f>
        <v>106757.41</v>
      </c>
      <c r="X52" s="21">
        <f>SUM(W53/W78)*100</f>
        <v>6.4771413749111133</v>
      </c>
    </row>
    <row r="53" spans="1:24">
      <c r="A53" s="13" t="s">
        <v>58</v>
      </c>
      <c r="B53" s="14"/>
      <c r="C53" s="14"/>
      <c r="D53" s="15"/>
      <c r="E53" s="22">
        <v>0</v>
      </c>
      <c r="F53" s="17">
        <f>SUM(E53/E78)*100</f>
        <v>0</v>
      </c>
      <c r="G53" s="22">
        <v>85326500</v>
      </c>
      <c r="H53" s="17">
        <f>SUM(G53/G78)*100</f>
        <v>38.920367812434762</v>
      </c>
      <c r="I53" s="22">
        <f>+[2]IYE!$I$53</f>
        <v>0</v>
      </c>
      <c r="J53" s="17">
        <f>SUM(I53/I78)*100</f>
        <v>0</v>
      </c>
      <c r="K53" s="22">
        <f>+[3]IYE!$K$53</f>
        <v>0</v>
      </c>
      <c r="L53" s="17">
        <f>SUM(K53/K78)*100</f>
        <v>0</v>
      </c>
      <c r="M53" s="22">
        <f>+[4]IYE!$M$53</f>
        <v>0</v>
      </c>
      <c r="N53" s="17">
        <f>SUM(M53/M78)*100</f>
        <v>0</v>
      </c>
      <c r="O53" s="22">
        <v>0</v>
      </c>
      <c r="P53" s="17">
        <f>SUM(O53/O78)*100</f>
        <v>0</v>
      </c>
      <c r="Q53" s="23">
        <v>0</v>
      </c>
      <c r="R53" s="17">
        <f>SUM(Q53/Q78)*100</f>
        <v>0</v>
      </c>
      <c r="S53" s="23">
        <v>0</v>
      </c>
      <c r="T53" s="17">
        <f>SUM(S53/S78)*100</f>
        <v>0</v>
      </c>
      <c r="U53" s="22">
        <v>0</v>
      </c>
      <c r="V53" s="17">
        <f>SUM(U53/U78)*100</f>
        <v>0</v>
      </c>
      <c r="W53" s="23">
        <f>+E53+G53+I53+K53+M53+O53+Q53+S53+U53</f>
        <v>85326500</v>
      </c>
      <c r="X53" s="21">
        <f>SUM(W54/W79)*100</f>
        <v>39.882407787959565</v>
      </c>
    </row>
    <row r="54" spans="1:24">
      <c r="A54" s="13" t="s">
        <v>59</v>
      </c>
      <c r="B54" s="14"/>
      <c r="C54" s="14"/>
      <c r="D54" s="15"/>
      <c r="E54" s="22">
        <v>1032515.62</v>
      </c>
      <c r="F54" s="17">
        <f>SUM(E54/E78)*100</f>
        <v>1.0056213201198918</v>
      </c>
      <c r="G54" s="22">
        <v>4161219.46</v>
      </c>
      <c r="H54" s="17">
        <f>SUM(G54/G78)*100</f>
        <v>1.8980761185734933</v>
      </c>
      <c r="I54" s="22">
        <f>+[2]IYE!$I$54</f>
        <v>6698380.1800000006</v>
      </c>
      <c r="J54" s="17">
        <f>SUM(I54/I78)*100</f>
        <v>3.8706263540907089</v>
      </c>
      <c r="K54" s="22">
        <f>+[3]IYE!$K$54</f>
        <v>4079062.7699999996</v>
      </c>
      <c r="L54" s="17">
        <f>SUM(K54/K78)*100</f>
        <v>3.8664210429388897</v>
      </c>
      <c r="M54" s="22">
        <f>+[4]IYE!$M$54</f>
        <v>18189571.780000001</v>
      </c>
      <c r="N54" s="17">
        <f>SUM(M54/M78)*100</f>
        <v>12.240344308493913</v>
      </c>
      <c r="O54" s="22">
        <f>5157778+2793069</f>
        <v>7950847</v>
      </c>
      <c r="P54" s="17">
        <f>SUM(O54/O78)*100</f>
        <v>4.8921254872131286</v>
      </c>
      <c r="Q54" s="23">
        <v>5502567.7800000003</v>
      </c>
      <c r="R54" s="17">
        <f>SUM(Q54/Q78)*100</f>
        <v>4.5119290838079911</v>
      </c>
      <c r="S54" s="23">
        <v>13705585.27</v>
      </c>
      <c r="T54" s="17">
        <f>SUM(S54/S78)*100</f>
        <v>9.9270514580901335</v>
      </c>
      <c r="U54" s="22">
        <f>6429829.38+545435.07</f>
        <v>6975264.4500000002</v>
      </c>
      <c r="V54" s="17">
        <f>SUM(U54/U78)*100</f>
        <v>4.786169510920609</v>
      </c>
      <c r="W54" s="23">
        <f>+E54+G54+I54+K54+M54+O54+Q54+S54+U54</f>
        <v>68295014.310000002</v>
      </c>
      <c r="X54" s="21">
        <f>SUM(W54/W78)*100</f>
        <v>5.1842799468798972</v>
      </c>
    </row>
    <row r="55" spans="1:24">
      <c r="A55" s="13" t="s">
        <v>60</v>
      </c>
      <c r="B55" s="14"/>
      <c r="C55" s="14"/>
      <c r="D55" s="15"/>
      <c r="E55" s="22">
        <v>0</v>
      </c>
      <c r="F55" s="17">
        <f>SUM(E55/E78)*100</f>
        <v>0</v>
      </c>
      <c r="G55" s="22">
        <v>31900</v>
      </c>
      <c r="H55" s="17">
        <f>SUM(G55/G78)*100</f>
        <v>1.4550693315871024E-2</v>
      </c>
      <c r="I55" s="22">
        <f>+[2]IYE!$I$55</f>
        <v>0</v>
      </c>
      <c r="J55" s="17">
        <f>SUM(I55/I78)*100</f>
        <v>0</v>
      </c>
      <c r="K55" s="22">
        <f>+[3]IYE!$K$55</f>
        <v>0</v>
      </c>
      <c r="L55" s="17">
        <f>SUM(K55/K78)*100</f>
        <v>0</v>
      </c>
      <c r="M55" s="22">
        <f>+[4]IYE!$M$55</f>
        <v>0</v>
      </c>
      <c r="N55" s="17">
        <f>SUM(M55/M78)*100</f>
        <v>0</v>
      </c>
      <c r="O55" s="22">
        <v>3573</v>
      </c>
      <c r="P55" s="17">
        <f>SUM(O55/O78)*100</f>
        <v>2.1984531164808614E-3</v>
      </c>
      <c r="Q55" s="23">
        <v>0</v>
      </c>
      <c r="R55" s="17">
        <f>SUM(Q55/Q78)*100</f>
        <v>0</v>
      </c>
      <c r="S55" s="23">
        <v>0</v>
      </c>
      <c r="T55" s="17">
        <f>SUM(S55/S78)*100</f>
        <v>0</v>
      </c>
      <c r="U55" s="22">
        <v>22763.41</v>
      </c>
      <c r="V55" s="17">
        <f>SUM(U55/U78)*100</f>
        <v>1.5619413383901926E-2</v>
      </c>
      <c r="W55" s="23">
        <f>+E55+G55+I55+K55+M55+O55+Q55+S55+U55</f>
        <v>58236.41</v>
      </c>
      <c r="X55" s="21">
        <f>SUM(W55/W78)*100</f>
        <v>4.4207304968244014E-3</v>
      </c>
    </row>
    <row r="56" spans="1:24">
      <c r="A56" s="13" t="s">
        <v>61</v>
      </c>
      <c r="B56" s="14"/>
      <c r="C56" s="14"/>
      <c r="D56" s="15"/>
      <c r="E56" s="22">
        <v>206287.69</v>
      </c>
      <c r="F56" s="17">
        <f>SUM(E56/E78)*100</f>
        <v>0.20091444150964324</v>
      </c>
      <c r="G56" s="22">
        <v>590111.46</v>
      </c>
      <c r="H56" s="17">
        <f>SUM(G56/G78)*100</f>
        <v>0.26917024691664232</v>
      </c>
      <c r="I56" s="22">
        <f>+[2]IYE!$I$56</f>
        <v>848839.26</v>
      </c>
      <c r="J56" s="17">
        <f>SUM(I56/I78)*100</f>
        <v>0.4904976310471012</v>
      </c>
      <c r="K56" s="22">
        <f>+[3]IYE!$K$56</f>
        <v>273407.06</v>
      </c>
      <c r="L56" s="17">
        <f>SUM(K56/K78)*100</f>
        <v>0.25915433757153378</v>
      </c>
      <c r="M56" s="22">
        <f>+[4]IYE!$M$56</f>
        <v>40655.629999999997</v>
      </c>
      <c r="N56" s="17">
        <f>SUM(M56/M78)*100</f>
        <v>2.7358473046952308E-2</v>
      </c>
      <c r="O56" s="22">
        <f>421637.37+1</f>
        <v>421638.37</v>
      </c>
      <c r="P56" s="17">
        <f>SUM(O56/O78)*100</f>
        <v>0.2594324625117298</v>
      </c>
      <c r="Q56" s="23">
        <v>127273.58</v>
      </c>
      <c r="R56" s="17">
        <f>SUM(Q56/Q78)*100</f>
        <v>0.10436025327839997</v>
      </c>
      <c r="S56" s="23">
        <v>554272.43000000005</v>
      </c>
      <c r="T56" s="17">
        <f>SUM(S56/S78)*100</f>
        <v>0.40146340532093616</v>
      </c>
      <c r="U56" s="22">
        <v>916899.22</v>
      </c>
      <c r="V56" s="17">
        <f>SUM(U56/U78)*100</f>
        <v>0.62914246804662544</v>
      </c>
      <c r="W56" s="23">
        <f>+E56+G56+I56+K56+M56+O56+Q56+S56+U56+1</f>
        <v>3979385.7</v>
      </c>
      <c r="X56" s="21">
        <f>SUM(W56/W78)*100</f>
        <v>0.30207548375006149</v>
      </c>
    </row>
    <row r="57" spans="1:24">
      <c r="A57" s="13" t="s">
        <v>62</v>
      </c>
      <c r="B57" s="14"/>
      <c r="C57" s="14"/>
      <c r="D57" s="15"/>
      <c r="E57" s="22">
        <v>63014.950000000012</v>
      </c>
      <c r="F57" s="17">
        <f>SUM(E57/E78)*100</f>
        <v>6.1373577289115487E-2</v>
      </c>
      <c r="G57" s="22">
        <v>255003.54</v>
      </c>
      <c r="H57" s="17">
        <f>SUM(G57/G78)*100</f>
        <v>0.11631593432606425</v>
      </c>
      <c r="I57" s="22">
        <f>+[2]IYE!$I$57</f>
        <v>219456.83</v>
      </c>
      <c r="J57" s="17">
        <f>SUM(I57/I78)*100</f>
        <v>0.12681206007378404</v>
      </c>
      <c r="K57" s="22">
        <f>+[3]IYE!$K$57</f>
        <v>526884.01</v>
      </c>
      <c r="L57" s="17">
        <f>SUM(K57/K78)*100</f>
        <v>0.49941752268058986</v>
      </c>
      <c r="M57" s="22">
        <f>+[4]IYE!$M$57</f>
        <v>456998.73</v>
      </c>
      <c r="N57" s="17">
        <f>SUM(M57/M78)*100</f>
        <v>0.30752905408664027</v>
      </c>
      <c r="O57" s="22">
        <v>1207781.98</v>
      </c>
      <c r="P57" s="17">
        <f>SUM(O57/O78)*100</f>
        <v>0.74314359304797806</v>
      </c>
      <c r="Q57" s="23">
        <v>138647.84</v>
      </c>
      <c r="R57" s="17">
        <f>SUM(Q57/Q78)*100</f>
        <v>0.11368678164708711</v>
      </c>
      <c r="S57" s="23">
        <v>1054447.32</v>
      </c>
      <c r="T57" s="17">
        <f>SUM(S57/S78)*100</f>
        <v>0.76374358331107117</v>
      </c>
      <c r="U57" s="22">
        <v>4944528.28</v>
      </c>
      <c r="V57" s="17">
        <f>SUM(U57/U78)*100</f>
        <v>3.3927531592899998</v>
      </c>
      <c r="W57" s="23">
        <f>+E57+G57+I57+K57+M57+O57+Q57+S57+U57</f>
        <v>8866763.4800000004</v>
      </c>
      <c r="X57" s="21">
        <f>SUM(W57/W78)*100</f>
        <v>0.67307671822773518</v>
      </c>
    </row>
    <row r="58" spans="1:24">
      <c r="A58" s="13" t="s">
        <v>63</v>
      </c>
      <c r="B58" s="14"/>
      <c r="C58" s="14"/>
      <c r="D58" s="15"/>
      <c r="E58" s="22">
        <v>0</v>
      </c>
      <c r="F58" s="17">
        <f>SUM(E58/E78)*100</f>
        <v>0</v>
      </c>
      <c r="G58" s="22">
        <v>0</v>
      </c>
      <c r="H58" s="17">
        <f>SUM(G58/G78)*100</f>
        <v>0</v>
      </c>
      <c r="I58" s="22">
        <f>+[2]IYE!$I$58</f>
        <v>0</v>
      </c>
      <c r="J58" s="17">
        <f>SUM(I58/I78)*100</f>
        <v>0</v>
      </c>
      <c r="K58" s="22">
        <f>+[3]IYE!$K$58</f>
        <v>0</v>
      </c>
      <c r="L58" s="17">
        <f>SUM(K58/K78)*100</f>
        <v>0</v>
      </c>
      <c r="M58" s="22">
        <f>+[4]IYE!$M$58</f>
        <v>0</v>
      </c>
      <c r="N58" s="17">
        <f>SUM(M58/M78)*100</f>
        <v>0</v>
      </c>
      <c r="O58" s="22">
        <v>475970</v>
      </c>
      <c r="P58" s="17">
        <f>SUM(O58/O78)*100</f>
        <v>0.29286250485625398</v>
      </c>
      <c r="Q58" s="23">
        <v>5450</v>
      </c>
      <c r="R58" s="17">
        <f>SUM(Q58/Q78)*100</f>
        <v>4.4688251903284232E-3</v>
      </c>
      <c r="S58" s="23">
        <v>778922.98</v>
      </c>
      <c r="T58" s="17">
        <f>SUM(S58/S78)*100</f>
        <v>0.56417937300892163</v>
      </c>
      <c r="U58" s="22">
        <v>432166</v>
      </c>
      <c r="V58" s="17">
        <f>SUM(U58/U78)*100</f>
        <v>0.29653638907647667</v>
      </c>
      <c r="W58" s="23">
        <f>+E58+G58+I58+K58+M58+O58+Q58+S58+U58</f>
        <v>1692508.98</v>
      </c>
      <c r="X58" s="21">
        <f>SUM(W58/W78)*100</f>
        <v>0.12847849075922024</v>
      </c>
    </row>
    <row r="59" spans="1:24">
      <c r="A59" s="13" t="s">
        <v>64</v>
      </c>
      <c r="B59" s="14"/>
      <c r="C59" s="14"/>
      <c r="D59" s="15"/>
      <c r="E59" s="22">
        <v>133346.01</v>
      </c>
      <c r="F59" s="17">
        <f>SUM(E59/E78)*100</f>
        <v>0.12987269927104861</v>
      </c>
      <c r="G59" s="22">
        <v>180021</v>
      </c>
      <c r="H59" s="17">
        <f>SUM(G59/G78)*100</f>
        <v>8.2113804433116555E-2</v>
      </c>
      <c r="I59" s="22">
        <f>+[2]IYE!$I$59</f>
        <v>658173.23</v>
      </c>
      <c r="J59" s="17">
        <f>SUM(I59/I78)*100</f>
        <v>0.38032219449135618</v>
      </c>
      <c r="K59" s="22">
        <f>+[3]IYE!$K$59</f>
        <v>1073130.32</v>
      </c>
      <c r="L59" s="17">
        <f>SUM(K59/K78)*100</f>
        <v>1.0171879877846903</v>
      </c>
      <c r="M59" s="22">
        <f>+[4]IYE!$M$59</f>
        <v>491973.33</v>
      </c>
      <c r="N59" s="17">
        <f>SUM(M59/M78)*100</f>
        <v>0.33106458044370179</v>
      </c>
      <c r="O59" s="22">
        <v>2140311.4500000002</v>
      </c>
      <c r="P59" s="17">
        <f>SUM(O59/O78)*100</f>
        <v>1.3169253785312545</v>
      </c>
      <c r="Q59" s="23">
        <v>2063088.02</v>
      </c>
      <c r="R59" s="17">
        <f>SUM(Q59/Q78)*100</f>
        <v>1.6916660025028971</v>
      </c>
      <c r="S59" s="23">
        <v>2326223.58</v>
      </c>
      <c r="T59" s="17">
        <f>SUM(S59/S78)*100</f>
        <v>1.6849000408781998</v>
      </c>
      <c r="U59" s="22">
        <v>410738.72</v>
      </c>
      <c r="V59" s="17">
        <f>SUM(U59/U78)*100</f>
        <v>0.28183377887824118</v>
      </c>
      <c r="W59" s="23">
        <f>+E59+G59+I59+K59+M59+O59+Q59+S59+U59</f>
        <v>9477005.6600000001</v>
      </c>
      <c r="X59" s="21">
        <f>SUM(W59/W78)*100</f>
        <v>0.71940025045739364</v>
      </c>
    </row>
    <row r="60" spans="1:24">
      <c r="A60" s="13" t="s">
        <v>65</v>
      </c>
      <c r="B60" s="14"/>
      <c r="C60" s="14"/>
      <c r="D60" s="15"/>
      <c r="E60" s="22">
        <v>0</v>
      </c>
      <c r="F60" s="17"/>
      <c r="G60" s="22">
        <v>0</v>
      </c>
      <c r="H60" s="17"/>
      <c r="I60" s="22">
        <f>+[2]IYE!$I$60</f>
        <v>0</v>
      </c>
      <c r="J60" s="17"/>
      <c r="K60" s="22">
        <f>+[3]IYE!$K60</f>
        <v>0</v>
      </c>
      <c r="L60" s="17"/>
      <c r="M60" s="22">
        <f>+[4]IYE!$M$60</f>
        <v>0</v>
      </c>
      <c r="N60" s="17"/>
      <c r="O60" s="22">
        <v>506583.4</v>
      </c>
      <c r="P60" s="17"/>
      <c r="Q60" s="23">
        <v>803232.5</v>
      </c>
      <c r="R60" s="17"/>
      <c r="S60" s="23">
        <v>293102.45</v>
      </c>
      <c r="T60" s="17"/>
      <c r="U60" s="22">
        <v>-130092.15</v>
      </c>
      <c r="V60" s="17"/>
      <c r="W60" s="23">
        <f>+E60+G60+I60+K60+M60+O60+Q60+S60+U60</f>
        <v>1472826.2</v>
      </c>
      <c r="X60" s="21"/>
    </row>
    <row r="61" spans="1:24">
      <c r="A61" s="13" t="s">
        <v>66</v>
      </c>
      <c r="B61" s="14"/>
      <c r="C61" s="14"/>
      <c r="D61" s="15"/>
      <c r="E61" s="24">
        <v>0</v>
      </c>
      <c r="F61" s="17">
        <f>SUM(E61/E78)*100</f>
        <v>0</v>
      </c>
      <c r="G61" s="24">
        <v>0</v>
      </c>
      <c r="H61" s="17">
        <f>SUM(G61/G78)*100</f>
        <v>0</v>
      </c>
      <c r="I61" s="24">
        <f>+[2]IYE!$I$61</f>
        <v>0</v>
      </c>
      <c r="J61" s="17">
        <f>SUM(I61/I78)*100</f>
        <v>0</v>
      </c>
      <c r="K61" s="24">
        <f>+[3]IYE!$K$61</f>
        <v>0</v>
      </c>
      <c r="L61" s="17">
        <f>SUM(K61/K78)*100</f>
        <v>0</v>
      </c>
      <c r="M61" s="24">
        <f>+[4]IYE!$M$61</f>
        <v>0</v>
      </c>
      <c r="N61" s="17">
        <f>SUM(M61/M78)*100</f>
        <v>0</v>
      </c>
      <c r="O61" s="24">
        <v>0</v>
      </c>
      <c r="P61" s="17">
        <f>SUM(O61/O78)*100</f>
        <v>0</v>
      </c>
      <c r="Q61" s="23">
        <v>0</v>
      </c>
      <c r="R61" s="17">
        <f>SUM(Q61/Q78)*100</f>
        <v>0</v>
      </c>
      <c r="S61" s="23">
        <v>0</v>
      </c>
      <c r="T61" s="17">
        <f>SUM(S61/S78)*100</f>
        <v>0</v>
      </c>
      <c r="U61" s="24">
        <v>0</v>
      </c>
      <c r="V61" s="17">
        <f>SUM(U61/U78)*100</f>
        <v>0</v>
      </c>
      <c r="W61" s="23">
        <f>+E61+G61+I61+K61+M61+O61+Q61+S61+U61</f>
        <v>0</v>
      </c>
      <c r="X61" s="21">
        <f>SUM(W61/W78)*100</f>
        <v>0</v>
      </c>
    </row>
    <row r="62" spans="1:24">
      <c r="A62" s="66"/>
      <c r="B62" s="28" t="s">
        <v>67</v>
      </c>
      <c r="C62" s="28"/>
      <c r="D62" s="67"/>
      <c r="E62" s="68">
        <f>SUM(E51:E61)+1</f>
        <v>1435574.27</v>
      </c>
      <c r="F62" s="69">
        <f t="shared" ref="F62:H62" si="8">SUM(F51:F61)</f>
        <v>1.3981803848219072</v>
      </c>
      <c r="G62" s="68">
        <f>SUM(G51:G61)</f>
        <v>90570780.459999993</v>
      </c>
      <c r="H62" s="69">
        <f t="shared" si="8"/>
        <v>41.312465512618928</v>
      </c>
      <c r="I62" s="68">
        <f>SUM(I51:I61)</f>
        <v>8465404</v>
      </c>
      <c r="J62" s="69">
        <f t="shared" ref="J62:L62" si="9">SUM(J51:J61)</f>
        <v>4.8916924599560287</v>
      </c>
      <c r="K62" s="68">
        <f>SUM(K51:K61)</f>
        <v>5952484.1599999992</v>
      </c>
      <c r="L62" s="69">
        <f t="shared" si="9"/>
        <v>5.6421808909757036</v>
      </c>
      <c r="M62" s="68">
        <f>+[4]IYE!$M$62</f>
        <v>19179459.469999999</v>
      </c>
      <c r="N62" s="69">
        <f t="shared" ref="N62" si="10">SUM(N51:N61)</f>
        <v>12.906471378382509</v>
      </c>
      <c r="O62" s="68">
        <f>SUM(O51:O61)-1</f>
        <v>12736538.200000001</v>
      </c>
      <c r="P62" s="69">
        <f t="shared" ref="P62:R62" si="11">SUM(P51:P61)</f>
        <v>7.5250446243865632</v>
      </c>
      <c r="Q62" s="68">
        <f>SUM(Q51:Q61)-1</f>
        <v>8650696.7200000007</v>
      </c>
      <c r="R62" s="69">
        <f t="shared" si="11"/>
        <v>6.4346697716260888</v>
      </c>
      <c r="S62" s="70">
        <v>18743413.029999997</v>
      </c>
      <c r="T62" s="69">
        <f t="shared" ref="T62" si="12">SUM(T51:T61)</f>
        <v>13.363689974872283</v>
      </c>
      <c r="U62" s="68">
        <f>SUM(U51:U61)-1</f>
        <v>13575443.84</v>
      </c>
      <c r="V62" s="69">
        <f t="shared" ref="V62:X62" si="13">SUM(V51:V61)</f>
        <v>9.4042345982068998</v>
      </c>
      <c r="W62" s="70">
        <f>SUM(W51:W61)-1</f>
        <v>179309797.14999995</v>
      </c>
      <c r="X62" s="71">
        <f t="shared" si="13"/>
        <v>53.373922454198805</v>
      </c>
    </row>
    <row r="63" spans="1:24" ht="15.75" thickBot="1">
      <c r="A63" s="66"/>
      <c r="B63" s="28"/>
      <c r="C63" s="28" t="s">
        <v>68</v>
      </c>
      <c r="D63" s="67"/>
      <c r="E63" s="72">
        <f>SUM(E50+E62)</f>
        <v>98127337.089999989</v>
      </c>
      <c r="F63" s="73">
        <f t="shared" ref="F63:H63" si="14">SUM(F50+F62)</f>
        <v>95.57137862831955</v>
      </c>
      <c r="G63" s="72">
        <f>SUM(G50+G62)</f>
        <v>214294893.45999998</v>
      </c>
      <c r="H63" s="73">
        <f t="shared" si="14"/>
        <v>97.74731266124499</v>
      </c>
      <c r="I63" s="72">
        <f>SUM(I50+I62)</f>
        <v>152878619.87</v>
      </c>
      <c r="J63" s="73">
        <f t="shared" ref="J63:L63" si="15">SUM(J50+J62)</f>
        <v>88.340165703439894</v>
      </c>
      <c r="K63" s="72">
        <f>SUM(K50+K62)</f>
        <v>102812807.39</v>
      </c>
      <c r="L63" s="73">
        <f t="shared" si="15"/>
        <v>97.45317108133618</v>
      </c>
      <c r="M63" s="72">
        <f>+[4]IYE!$M$63</f>
        <v>139529255.12</v>
      </c>
      <c r="N63" s="73">
        <f t="shared" ref="N63" si="16">SUM(N50+N62)</f>
        <v>93.893696038208063</v>
      </c>
      <c r="O63" s="72">
        <f>SUM(O50+O62)</f>
        <v>146667478.11000001</v>
      </c>
      <c r="P63" s="73">
        <f t="shared" ref="P63:R63" si="17">SUM(P50+P62)</f>
        <v>89.93223528723307</v>
      </c>
      <c r="Q63" s="72">
        <f>SUM(Q50+Q62)</f>
        <v>107519518.37999998</v>
      </c>
      <c r="R63" s="73">
        <f t="shared" si="17"/>
        <v>87.503932298652941</v>
      </c>
      <c r="S63" s="74">
        <v>133785762.68000002</v>
      </c>
      <c r="T63" s="73">
        <f t="shared" ref="T63" si="18">SUM(T50+T62)</f>
        <v>96.68967002877973</v>
      </c>
      <c r="U63" s="72">
        <f>SUM(U50+U62)</f>
        <v>136100870.50999999</v>
      </c>
      <c r="V63" s="73">
        <f t="shared" ref="V63:X63" si="19">SUM(V50+V62)</f>
        <v>93.476668789643583</v>
      </c>
      <c r="W63" s="74">
        <f>SUM(W50+W62)</f>
        <v>1231716547.6099997</v>
      </c>
      <c r="X63" s="75">
        <f t="shared" si="19"/>
        <v>133.262202257545</v>
      </c>
    </row>
    <row r="64" spans="1:24">
      <c r="A64" s="76"/>
      <c r="B64" s="77"/>
      <c r="C64" s="77"/>
      <c r="D64" s="77"/>
      <c r="E64" s="78"/>
      <c r="F64" s="79"/>
      <c r="G64" s="80"/>
      <c r="H64" s="79"/>
      <c r="I64" s="78"/>
      <c r="J64" s="79"/>
      <c r="K64" s="78"/>
      <c r="L64" s="79"/>
      <c r="M64" s="78"/>
      <c r="N64" s="79"/>
      <c r="O64" s="81"/>
      <c r="P64" s="79"/>
      <c r="Q64" s="80"/>
      <c r="R64" s="79"/>
      <c r="S64" s="82"/>
      <c r="T64" s="79"/>
      <c r="U64" s="78"/>
      <c r="V64" s="79"/>
      <c r="W64" s="82"/>
      <c r="X64" s="83"/>
    </row>
    <row r="65" spans="1:24">
      <c r="A65" s="66"/>
      <c r="B65" s="28"/>
      <c r="C65" s="84" t="s">
        <v>69</v>
      </c>
      <c r="D65" s="28"/>
      <c r="E65" s="85"/>
      <c r="F65" s="86"/>
      <c r="G65" s="87"/>
      <c r="H65" s="86"/>
      <c r="I65" s="85"/>
      <c r="J65" s="86"/>
      <c r="K65" s="85"/>
      <c r="L65" s="86"/>
      <c r="M65" s="85"/>
      <c r="N65" s="86"/>
      <c r="O65" s="88"/>
      <c r="P65" s="86"/>
      <c r="Q65" s="87"/>
      <c r="R65" s="86"/>
      <c r="S65" s="89"/>
      <c r="T65" s="86"/>
      <c r="U65" s="85"/>
      <c r="V65" s="86"/>
      <c r="W65" s="89"/>
      <c r="X65" s="90"/>
    </row>
    <row r="66" spans="1:24">
      <c r="A66" s="91" t="s">
        <v>40</v>
      </c>
      <c r="B66" s="92"/>
      <c r="C66" s="49"/>
      <c r="D66" s="92"/>
      <c r="E66" s="93">
        <v>0</v>
      </c>
      <c r="F66" s="17">
        <f>SUM(E66/E78)*100</f>
        <v>0</v>
      </c>
      <c r="G66" s="23">
        <v>67900</v>
      </c>
      <c r="H66" s="17">
        <f>SUM(G66/G78)*100</f>
        <v>3.0971538437230176E-2</v>
      </c>
      <c r="I66" s="93">
        <f>+[2]IYE!$I$66</f>
        <v>198300</v>
      </c>
      <c r="J66" s="17">
        <f>SUM(I66/I78)*100</f>
        <v>0.1145866889293506</v>
      </c>
      <c r="K66" s="93">
        <f>+[3]IYE!$K$66</f>
        <v>50100</v>
      </c>
      <c r="L66" s="17">
        <f>SUM(K66/K78)*100</f>
        <v>4.7488284729493978E-2</v>
      </c>
      <c r="M66" s="93">
        <f>+[4]IYE!$M$66</f>
        <v>100200</v>
      </c>
      <c r="N66" s="17">
        <f>SUM(M66/M78)*100</f>
        <v>6.7427783047627629E-2</v>
      </c>
      <c r="O66" s="47">
        <v>0</v>
      </c>
      <c r="P66" s="17">
        <f>SUM(O66/O78)*100</f>
        <v>0</v>
      </c>
      <c r="Q66" s="23">
        <v>41600</v>
      </c>
      <c r="R66" s="17">
        <f>SUM(Q66/Q78)*100</f>
        <v>3.4110665672965584E-2</v>
      </c>
      <c r="S66" s="23">
        <v>304232.02</v>
      </c>
      <c r="T66" s="17">
        <f>SUM(S66/S78)*100</f>
        <v>0.22035738410598407</v>
      </c>
      <c r="U66" s="93">
        <f>SUM([1]rdo!E52)</f>
        <v>180524.5</v>
      </c>
      <c r="V66" s="17">
        <f>SUM(U66/U78)*100</f>
        <v>0.12386926174163726</v>
      </c>
      <c r="W66" s="23">
        <f>+E66+G66+I66+K66+M66+O66+Q66+S66+U66</f>
        <v>942856.52</v>
      </c>
      <c r="X66" s="21">
        <f>SUM(W66/W78)*100</f>
        <v>7.1572313130114418E-2</v>
      </c>
    </row>
    <row r="67" spans="1:24">
      <c r="A67" s="13" t="s">
        <v>41</v>
      </c>
      <c r="B67" s="92"/>
      <c r="C67" s="94"/>
      <c r="D67" s="92"/>
      <c r="E67" s="93">
        <v>1891269.62</v>
      </c>
      <c r="F67" s="17">
        <f>SUM(E67/E78)*100</f>
        <v>1.8420070506701354</v>
      </c>
      <c r="G67" s="23">
        <v>2090016</v>
      </c>
      <c r="H67" s="17">
        <f>SUM(G67/G78)*100</f>
        <v>0.95332858436562684</v>
      </c>
      <c r="I67" s="93">
        <f>+[2]IYE!$I$67</f>
        <v>1863690.5</v>
      </c>
      <c r="J67" s="17">
        <f>SUM(I67/I78)*100</f>
        <v>1.0769244759661416</v>
      </c>
      <c r="K67" s="93">
        <f>+[3]IYE!$K$67-'[1]GTOS ABRIL'!N1335</f>
        <v>-536434.85000000009</v>
      </c>
      <c r="L67" s="17">
        <f>SUM(K67/K78)*100</f>
        <v>-0.50847047695855074</v>
      </c>
      <c r="M67" s="93">
        <f>+[4]IYE!$M$67</f>
        <v>2927380.98</v>
      </c>
      <c r="N67" s="17">
        <f>SUM(M67/M78)*100</f>
        <v>1.9699282396925306</v>
      </c>
      <c r="O67" s="47">
        <v>1183358.8700000001</v>
      </c>
      <c r="P67" s="17">
        <f>SUM(O67/O78)*100</f>
        <v>0.72811614768171595</v>
      </c>
      <c r="Q67" s="23">
        <v>3088732.47</v>
      </c>
      <c r="R67" s="17">
        <f>SUM(Q67/Q78)*100</f>
        <v>2.5326615537837305</v>
      </c>
      <c r="S67" s="23">
        <v>1092382.02</v>
      </c>
      <c r="T67" s="17">
        <f>SUM(S67/S78)*100</f>
        <v>0.79121995236270892</v>
      </c>
      <c r="U67" s="93">
        <f>SUM([1]rdo!E53)</f>
        <v>1244877.69</v>
      </c>
      <c r="V67" s="17">
        <f>SUM(U67/U78)*100</f>
        <v>0.85418921209550369</v>
      </c>
      <c r="W67" s="23">
        <f>+E67+G67+I67+K67+M67+O67+Q67+S67+U67</f>
        <v>14845273.300000001</v>
      </c>
      <c r="X67" s="21">
        <f>SUM(W67/W78)*100</f>
        <v>1.1269058723057108</v>
      </c>
    </row>
    <row r="68" spans="1:24">
      <c r="A68" s="13" t="s">
        <v>42</v>
      </c>
      <c r="B68" s="92"/>
      <c r="C68" s="92"/>
      <c r="D68" s="92"/>
      <c r="E68" s="93">
        <v>887418.32</v>
      </c>
      <c r="F68" s="17">
        <f>SUM(E68/E78)*100</f>
        <v>0.86430342085960565</v>
      </c>
      <c r="G68" s="23">
        <v>1300189</v>
      </c>
      <c r="H68" s="17">
        <f>SUM(G68/G78)*100</f>
        <v>0.59306117215263432</v>
      </c>
      <c r="I68" s="93">
        <f>+[2]IYE!$I$68</f>
        <v>792997.35</v>
      </c>
      <c r="J68" s="17">
        <f>SUM(I68/I78)*100</f>
        <v>0.4582296554021652</v>
      </c>
      <c r="K68" s="93">
        <f>+[3]IYE!$K$68-'[1]GTOS ABRIL'!N2604</f>
        <v>-24644.37999999999</v>
      </c>
      <c r="L68" s="17">
        <f>SUM(K68/K78)*100</f>
        <v>-2.3359667353729466E-2</v>
      </c>
      <c r="M68" s="93">
        <f>+[4]IYE!$M$68</f>
        <v>-74060.350000000006</v>
      </c>
      <c r="N68" s="17">
        <f>SUM(M68/M78)*100</f>
        <v>-4.9837576968376943E-2</v>
      </c>
      <c r="O68" s="47">
        <v>1261811.23</v>
      </c>
      <c r="P68" s="17">
        <f>SUM(O68/O78)*100</f>
        <v>0.77638758214498993</v>
      </c>
      <c r="Q68" s="23">
        <v>2265404.46</v>
      </c>
      <c r="R68" s="17">
        <f>SUM(Q68/Q78)*100</f>
        <v>1.8575589939688733</v>
      </c>
      <c r="S68" s="23">
        <v>617025.31000000006</v>
      </c>
      <c r="T68" s="17">
        <f>SUM(S68/S78)*100</f>
        <v>0.44691575606927864</v>
      </c>
      <c r="U68" s="93">
        <f>SUM([1]rdo!E54)</f>
        <v>684639.08</v>
      </c>
      <c r="V68" s="17">
        <f>SUM(U68/U78)*100</f>
        <v>0.46977411597358654</v>
      </c>
      <c r="W68" s="23">
        <f>+E68+G68+I68+K68+M68+O68+Q68+S68+U68</f>
        <v>7710780.0199999996</v>
      </c>
      <c r="X68" s="21">
        <f>SUM(W68/W78)*100</f>
        <v>0.58532592219744084</v>
      </c>
    </row>
    <row r="69" spans="1:24">
      <c r="A69" s="13" t="s">
        <v>43</v>
      </c>
      <c r="B69" s="92"/>
      <c r="C69" s="92"/>
      <c r="D69" s="92"/>
      <c r="E69" s="93">
        <v>118558.03</v>
      </c>
      <c r="F69" s="17">
        <f>SUM(E69/E78)*100</f>
        <v>0.11546990702127463</v>
      </c>
      <c r="G69" s="23">
        <v>62056</v>
      </c>
      <c r="H69" s="17">
        <f>SUM(G69/G78)*100</f>
        <v>2.830588791252954E-2</v>
      </c>
      <c r="I69" s="93">
        <f>+[2]IYE!$I$69</f>
        <v>334540.88</v>
      </c>
      <c r="J69" s="17">
        <f>SUM(I69/I78)*100</f>
        <v>0.19331281770404038</v>
      </c>
      <c r="K69" s="93">
        <f>+[3]IYE!$K$69-'[1]GTOS ABRIL'!N1515</f>
        <v>-16040.600000000006</v>
      </c>
      <c r="L69" s="17">
        <f>SUM(K69/K78)*100</f>
        <v>-1.5204402795048328E-2</v>
      </c>
      <c r="M69" s="93">
        <f>+[4]IYE!$M$69</f>
        <v>126345.62</v>
      </c>
      <c r="N69" s="17">
        <f>SUM(M69/M78)*100</f>
        <v>8.5022006530718591E-2</v>
      </c>
      <c r="O69" s="47">
        <v>977635.71</v>
      </c>
      <c r="P69" s="17">
        <f>SUM(O69/O78)*100</f>
        <v>0.60153548094947651</v>
      </c>
      <c r="Q69" s="23">
        <v>408808.38</v>
      </c>
      <c r="R69" s="17">
        <f>SUM(Q69/Q78)*100</f>
        <v>0.33520975900208339</v>
      </c>
      <c r="S69" s="23">
        <v>33177.83</v>
      </c>
      <c r="T69" s="17">
        <f>SUM(S69/S78)*100</f>
        <v>2.4030934775087252E-2</v>
      </c>
      <c r="U69" s="93">
        <f>SUM([1]rdo!E55)</f>
        <v>434259.66</v>
      </c>
      <c r="V69" s="17">
        <f>SUM(U69/U78)*100</f>
        <v>0.2979729814422663</v>
      </c>
      <c r="W69" s="23">
        <f>+E69+G69+I69+K69+M69+O69+Q69+S69+U69</f>
        <v>2479341.5100000002</v>
      </c>
      <c r="X69" s="21">
        <f>SUM(W69/W78)*100</f>
        <v>0.1882070104475819</v>
      </c>
    </row>
    <row r="70" spans="1:24">
      <c r="A70" s="13" t="s">
        <v>70</v>
      </c>
      <c r="B70" s="92"/>
      <c r="C70" s="92"/>
      <c r="D70" s="92"/>
      <c r="E70" s="93">
        <v>0</v>
      </c>
      <c r="F70" s="17">
        <f>SUM(E70/E78)*100</f>
        <v>0</v>
      </c>
      <c r="G70" s="23">
        <v>0</v>
      </c>
      <c r="H70" s="17">
        <f>SUM(G70/G78)*100</f>
        <v>0</v>
      </c>
      <c r="I70" s="93">
        <f>+[2]IYE!$I$70</f>
        <v>0</v>
      </c>
      <c r="J70" s="17">
        <f>SUM(I70/I78)*100</f>
        <v>0</v>
      </c>
      <c r="K70" s="93">
        <f>+[3]IYE!$K$70</f>
        <v>0</v>
      </c>
      <c r="L70" s="17">
        <f>SUM(K70/K78)*100</f>
        <v>0</v>
      </c>
      <c r="M70" s="93">
        <f>+[4]IYE!$M$70</f>
        <v>0</v>
      </c>
      <c r="N70" s="17">
        <f>SUM(M70/M78)*100</f>
        <v>0</v>
      </c>
      <c r="O70" s="47">
        <v>0</v>
      </c>
      <c r="P70" s="17">
        <f>SUM(O70/O78)*100</f>
        <v>0</v>
      </c>
      <c r="Q70" s="23">
        <v>0</v>
      </c>
      <c r="R70" s="17">
        <f>SUM(Q70/Q78)*100</f>
        <v>0</v>
      </c>
      <c r="S70" s="23">
        <v>0</v>
      </c>
      <c r="T70" s="17">
        <f>SUM(S70/S78)*100</f>
        <v>0</v>
      </c>
      <c r="U70" s="93">
        <f>SUM([1]rdo!E56)</f>
        <v>0</v>
      </c>
      <c r="V70" s="17">
        <f>SUM(U70/U78)*100</f>
        <v>0</v>
      </c>
      <c r="W70" s="23">
        <f>+E70+G70+I70+K70+M70+O70+Q70+S70+U70</f>
        <v>0</v>
      </c>
      <c r="X70" s="21">
        <f>SUM(W70/W78)*100</f>
        <v>0</v>
      </c>
    </row>
    <row r="71" spans="1:24">
      <c r="A71" s="91" t="s">
        <v>44</v>
      </c>
      <c r="B71" s="92"/>
      <c r="C71" s="92"/>
      <c r="D71" s="92"/>
      <c r="E71" s="93">
        <v>575908.4</v>
      </c>
      <c r="F71" s="25">
        <f>SUM(E71/E78)*100</f>
        <v>0.56090751002501515</v>
      </c>
      <c r="G71" s="93">
        <v>601501.62</v>
      </c>
      <c r="H71" s="25">
        <f>SUM(G71/G78)*100</f>
        <v>0.27436569284073958</v>
      </c>
      <c r="I71" s="93">
        <f>+[2]IYE!$I$71</f>
        <v>566231.87</v>
      </c>
      <c r="J71" s="25">
        <f>SUM(I71/I78)*100</f>
        <v>0.32719432753189354</v>
      </c>
      <c r="K71" s="93">
        <f>+[3]IYE!$K$71</f>
        <v>370068</v>
      </c>
      <c r="L71" s="25">
        <f>SUM(K71/K78)*100</f>
        <v>0.35077633838871008</v>
      </c>
      <c r="M71" s="93">
        <f>+[4]IYE!$M$71</f>
        <v>743820.49</v>
      </c>
      <c r="N71" s="25">
        <f>SUM(M71/M78)*100</f>
        <v>0.50054058509081922</v>
      </c>
      <c r="O71" s="95">
        <v>146591.5</v>
      </c>
      <c r="P71" s="25">
        <f>SUM(O71/O78)*100</f>
        <v>9.0197184445733061E-2</v>
      </c>
      <c r="Q71" s="23">
        <v>387725.47</v>
      </c>
      <c r="R71" s="25">
        <f>SUM(Q71/Q78)*100</f>
        <v>0.31792244903998668</v>
      </c>
      <c r="S71" s="26">
        <v>540541.19999999995</v>
      </c>
      <c r="T71" s="25">
        <f>SUM(S71/S78)*100</f>
        <v>0.39151777920519187</v>
      </c>
      <c r="U71" s="93">
        <f>SUM([1]rdo!E57)-1</f>
        <v>370564.25</v>
      </c>
      <c r="V71" s="25">
        <f>SUM(U71/U78)*100</f>
        <v>0.254267537510662</v>
      </c>
      <c r="W71" s="26">
        <f>+E71+G71+I71+K71+M71+O71+Q71+S71+U71-1</f>
        <v>4302951.8</v>
      </c>
      <c r="X71" s="27">
        <f>SUM(W71/W78)*100</f>
        <v>0.32663741203527913</v>
      </c>
    </row>
    <row r="72" spans="1:24">
      <c r="A72" s="96"/>
      <c r="B72" s="94" t="s">
        <v>71</v>
      </c>
      <c r="C72" s="94"/>
      <c r="D72" s="94"/>
      <c r="E72" s="68">
        <v>3473154.3699999996</v>
      </c>
      <c r="F72" s="97">
        <f t="shared" ref="F72:H72" si="20">SUM(F66:F71)</f>
        <v>3.3826878885760303</v>
      </c>
      <c r="G72" s="68">
        <v>4121662.62</v>
      </c>
      <c r="H72" s="97">
        <f t="shared" si="20"/>
        <v>1.8800328757087605</v>
      </c>
      <c r="I72" s="68">
        <f>SUM(I66:I71)</f>
        <v>3755760.6</v>
      </c>
      <c r="J72" s="97">
        <f t="shared" ref="J72:L72" si="21">SUM(J66:J71)</f>
        <v>2.1702479655335911</v>
      </c>
      <c r="K72" s="68">
        <f>SUM(K66:K71)</f>
        <v>-156951.83000000007</v>
      </c>
      <c r="L72" s="97">
        <f t="shared" si="21"/>
        <v>-0.14876992398912448</v>
      </c>
      <c r="M72" s="68">
        <f>+[4]IYE!$M$72</f>
        <v>3823686.74</v>
      </c>
      <c r="N72" s="97">
        <f t="shared" ref="N72" si="22">SUM(N66:N71)</f>
        <v>2.5730810373933193</v>
      </c>
      <c r="O72" s="68">
        <f>SUM(O66:O71)+1</f>
        <v>3569398.31</v>
      </c>
      <c r="P72" s="97">
        <f t="shared" ref="P72:R72" si="23">SUM(P66:P71)</f>
        <v>2.1962363952219155</v>
      </c>
      <c r="Q72" s="68">
        <f>SUM(Q66:Q71)+1</f>
        <v>6192271.7799999993</v>
      </c>
      <c r="R72" s="97">
        <f t="shared" si="23"/>
        <v>5.0774634214676393</v>
      </c>
      <c r="S72" s="31">
        <v>2587359.38</v>
      </c>
      <c r="T72" s="97">
        <f t="shared" ref="T72" si="24">SUM(T66:T71)</f>
        <v>1.8740418065182509</v>
      </c>
      <c r="U72" s="68">
        <f>SUM(U66:U71)+1</f>
        <v>2914866.18</v>
      </c>
      <c r="V72" s="97">
        <f t="shared" ref="V72:X72" si="25">SUM(V66:V71)</f>
        <v>2.0000731087636554</v>
      </c>
      <c r="W72" s="31">
        <f>SUM(W66:W71)</f>
        <v>30281203.150000002</v>
      </c>
      <c r="X72" s="98">
        <f t="shared" si="25"/>
        <v>2.2986485301161275</v>
      </c>
    </row>
    <row r="73" spans="1:24">
      <c r="A73" s="91" t="s">
        <v>59</v>
      </c>
      <c r="B73" s="94"/>
      <c r="C73" s="94"/>
      <c r="D73" s="94"/>
      <c r="E73" s="93">
        <v>0</v>
      </c>
      <c r="F73" s="99">
        <f>SUM(E73/E78)*100</f>
        <v>0</v>
      </c>
      <c r="G73" s="93">
        <v>0</v>
      </c>
      <c r="H73" s="99">
        <f>SUM(G73/G78)*100</f>
        <v>0</v>
      </c>
      <c r="I73" s="93">
        <f>+[2]IYE!$I$73</f>
        <v>14697312.959999999</v>
      </c>
      <c r="J73" s="99">
        <f>SUM(I73/I78)*100</f>
        <v>8.4927706921070758</v>
      </c>
      <c r="K73" s="93">
        <f>+[3]IYE!$K$73</f>
        <v>0</v>
      </c>
      <c r="L73" s="99">
        <f>SUM(K73/K78)*100</f>
        <v>0</v>
      </c>
      <c r="M73" s="93">
        <f>+[4]IYE!$M$73</f>
        <v>4115268.83</v>
      </c>
      <c r="N73" s="99">
        <f>SUM(M73/M78)*100</f>
        <v>2.7692959466257929</v>
      </c>
      <c r="O73" s="93">
        <v>6387876.3899999997</v>
      </c>
      <c r="P73" s="99">
        <f>SUM(O73/O78)*100</f>
        <v>3.9304357003330579</v>
      </c>
      <c r="Q73" s="100">
        <v>0</v>
      </c>
      <c r="R73" s="99">
        <f>SUM(Q73/Q78)*100</f>
        <v>0</v>
      </c>
      <c r="S73" s="100">
        <v>828650.97</v>
      </c>
      <c r="T73" s="99">
        <f>SUM(S73/S78)*100</f>
        <v>0.60019770465346234</v>
      </c>
      <c r="U73" s="93">
        <v>4921368.59</v>
      </c>
      <c r="V73" s="99">
        <f>SUM(U73/U78)*100</f>
        <v>3.3768618331682529</v>
      </c>
      <c r="W73" s="100">
        <f>+E73+G73+I73+K73+M73+O73+Q73+S73+U73</f>
        <v>30950477.739999998</v>
      </c>
      <c r="X73" s="101">
        <f>SUM(W73/W78)*100</f>
        <v>2.3494532172656721</v>
      </c>
    </row>
    <row r="74" spans="1:24">
      <c r="A74" s="91" t="s">
        <v>72</v>
      </c>
      <c r="B74" s="92"/>
      <c r="C74" s="94"/>
      <c r="D74" s="92"/>
      <c r="E74" s="93">
        <v>1073905.3599999999</v>
      </c>
      <c r="F74" s="17">
        <f>SUM(E74/E78)*100</f>
        <v>1.045932966909525</v>
      </c>
      <c r="G74" s="93">
        <v>813314</v>
      </c>
      <c r="H74" s="17">
        <f>SUM(G74/G78)*100</f>
        <v>0.37098064525091934</v>
      </c>
      <c r="I74" s="93">
        <f>+[2]IYE!$I$74</f>
        <v>1725056.75</v>
      </c>
      <c r="J74" s="17">
        <f>SUM(I74/I78)*100</f>
        <v>0.99681563891944791</v>
      </c>
      <c r="K74" s="93">
        <f>+[3]IYE!$K$74</f>
        <v>2843848.8099999996</v>
      </c>
      <c r="L74" s="17">
        <f>SUM(K74/K78)*100</f>
        <v>2.695598842652946</v>
      </c>
      <c r="M74" s="93">
        <f>+[4]IYE!$M$74</f>
        <v>1124405.71</v>
      </c>
      <c r="N74" s="17">
        <f>SUM(M74/M78)*100</f>
        <v>0.75664854562269179</v>
      </c>
      <c r="O74" s="93">
        <f>459876.47+3636076.84+1802660.66</f>
        <v>5898613.9699999997</v>
      </c>
      <c r="P74" s="17">
        <f>SUM(O74/O78)*100</f>
        <v>3.6293944207288127</v>
      </c>
      <c r="Q74" s="23">
        <v>8244200.79</v>
      </c>
      <c r="R74" s="17">
        <f>SUM(Q74/Q78)*100</f>
        <v>6.7599802136655951</v>
      </c>
      <c r="S74" s="23">
        <v>861230.1399999999</v>
      </c>
      <c r="T74" s="17">
        <f>SUM(S74/S78)*100</f>
        <v>0.62379502579521495</v>
      </c>
      <c r="U74" s="93">
        <f>500000+1027341.05+273486.31</f>
        <v>1800827.36</v>
      </c>
      <c r="V74" s="17">
        <f>SUM(U74/U78)*100</f>
        <v>1.2356613955853175</v>
      </c>
      <c r="W74" s="100">
        <f>+E74+G74+I74+K74+M74+O74+Q74+S74+U74</f>
        <v>24385402.890000001</v>
      </c>
      <c r="X74" s="21">
        <f>SUM(W74/W78)*100</f>
        <v>1.8510978652903383</v>
      </c>
    </row>
    <row r="75" spans="1:24">
      <c r="A75" s="91" t="s">
        <v>73</v>
      </c>
      <c r="B75" s="92"/>
      <c r="C75" s="94"/>
      <c r="D75" s="92"/>
      <c r="E75" s="93">
        <v>0</v>
      </c>
      <c r="F75" s="25">
        <f>SUM(E75/E78)*100</f>
        <v>0</v>
      </c>
      <c r="G75" s="93">
        <v>3669.57</v>
      </c>
      <c r="H75" s="25">
        <f>SUM(G75/G78)*100</f>
        <v>1.6738177953329418E-3</v>
      </c>
      <c r="I75" s="93">
        <f>+[2]IYE!$I$75</f>
        <v>0</v>
      </c>
      <c r="J75" s="25">
        <f>SUM(I75/I78)*100</f>
        <v>0</v>
      </c>
      <c r="K75" s="93">
        <f>+[3]IYE!$K$75</f>
        <v>0</v>
      </c>
      <c r="L75" s="25">
        <f>SUM(K75/K78)*100</f>
        <v>0</v>
      </c>
      <c r="M75" s="93">
        <f>+[4]IYE!$M$75</f>
        <v>10816</v>
      </c>
      <c r="N75" s="25">
        <f>SUM(M75/M78)*100</f>
        <v>7.2784321501311424E-3</v>
      </c>
      <c r="O75" s="102">
        <v>0</v>
      </c>
      <c r="P75" s="25">
        <f>SUM(O75/O78)*100</f>
        <v>0</v>
      </c>
      <c r="Q75" s="23">
        <v>0</v>
      </c>
      <c r="R75" s="25">
        <f>SUM(Q75/Q78)*100</f>
        <v>0</v>
      </c>
      <c r="S75" s="26">
        <v>0</v>
      </c>
      <c r="T75" s="25">
        <f>SUM(S75/S78)*100</f>
        <v>0</v>
      </c>
      <c r="U75" s="93">
        <v>0</v>
      </c>
      <c r="V75" s="25">
        <f>SUM(U75/U78)*100</f>
        <v>0</v>
      </c>
      <c r="W75" s="103">
        <f>+E75+G75+I75+K75+M75+O75+Q75+S75+U75</f>
        <v>14485.57</v>
      </c>
      <c r="X75" s="27">
        <f>SUM(W75/W78)*100</f>
        <v>1.0996007663055577E-3</v>
      </c>
    </row>
    <row r="76" spans="1:24">
      <c r="A76" s="66"/>
      <c r="B76" s="28" t="s">
        <v>74</v>
      </c>
      <c r="C76" s="28"/>
      <c r="D76" s="28"/>
      <c r="E76" s="104">
        <v>1073905.3599999999</v>
      </c>
      <c r="F76" s="105">
        <f>SUM(F74:F75)</f>
        <v>1.045932966909525</v>
      </c>
      <c r="G76" s="104">
        <v>816983.57</v>
      </c>
      <c r="H76" s="105">
        <f>SUM(H74:H75)</f>
        <v>0.37265446304625227</v>
      </c>
      <c r="I76" s="104">
        <f>SUM(I73:I75)</f>
        <v>16422369.709999999</v>
      </c>
      <c r="J76" s="105">
        <f>SUM(J74:J75)</f>
        <v>0.99681563891944791</v>
      </c>
      <c r="K76" s="104">
        <f>SUM(K73:K75)</f>
        <v>2843848.8099999996</v>
      </c>
      <c r="L76" s="105">
        <f>SUM(L74:L75)</f>
        <v>2.695598842652946</v>
      </c>
      <c r="M76" s="104">
        <f>+[4]IYE!$M$76</f>
        <v>5250490.54</v>
      </c>
      <c r="N76" s="105">
        <f>SUM(N74:N75)</f>
        <v>0.76392697777282292</v>
      </c>
      <c r="O76" s="104">
        <f>SUM(O73:O75)</f>
        <v>12286490.359999999</v>
      </c>
      <c r="P76" s="105">
        <f>SUM(P74:P75)</f>
        <v>3.6293944207288127</v>
      </c>
      <c r="Q76" s="104">
        <f>SUM(Q73:Q75)</f>
        <v>8244200.79</v>
      </c>
      <c r="R76" s="105">
        <f>SUM(R74:R75)</f>
        <v>6.7599802136655951</v>
      </c>
      <c r="S76" s="106">
        <v>1689881.1099999999</v>
      </c>
      <c r="T76" s="105">
        <f>SUM(T74:T75)</f>
        <v>0.62379502579521495</v>
      </c>
      <c r="U76" s="104">
        <f>SUM(U73:U75)</f>
        <v>6722195.9500000002</v>
      </c>
      <c r="V76" s="105">
        <f>SUM(V74:V75)</f>
        <v>1.2356613955853175</v>
      </c>
      <c r="W76" s="107">
        <f>SUM(W73:W75)+1</f>
        <v>55350367.199999996</v>
      </c>
      <c r="X76" s="108">
        <f>SUM(X74:X75)</f>
        <v>1.8521974660566438</v>
      </c>
    </row>
    <row r="77" spans="1:24" ht="15.75" thickBot="1">
      <c r="A77" s="66"/>
      <c r="B77" s="49"/>
      <c r="C77" s="28" t="s">
        <v>75</v>
      </c>
      <c r="D77" s="28"/>
      <c r="E77" s="104">
        <v>4547059</v>
      </c>
      <c r="F77" s="109">
        <f>SUM(F76,F72)</f>
        <v>4.4286208554855548</v>
      </c>
      <c r="G77" s="110">
        <v>4938646.1900000004</v>
      </c>
      <c r="H77" s="109">
        <f>SUM(H76,H72)</f>
        <v>2.2526873387550128</v>
      </c>
      <c r="I77" s="104">
        <f>+I72+I76</f>
        <v>20178130.309999999</v>
      </c>
      <c r="J77" s="109">
        <f>SUM(J76,J72)</f>
        <v>3.1670636044530389</v>
      </c>
      <c r="K77" s="104">
        <f>+K72+K76</f>
        <v>2686896.9799999995</v>
      </c>
      <c r="L77" s="109">
        <f>SUM(L76,L72)</f>
        <v>2.5468289186638216</v>
      </c>
      <c r="M77" s="104">
        <f>+[4]IYE!$M$77</f>
        <v>9074177.2800000012</v>
      </c>
      <c r="N77" s="109">
        <f>SUM(N76,N72)</f>
        <v>3.3370080151661421</v>
      </c>
      <c r="O77" s="104">
        <f>SUM(O72+O76)-1</f>
        <v>15855887.67</v>
      </c>
      <c r="P77" s="109">
        <f>SUM(P76,P72)</f>
        <v>5.8256308159507277</v>
      </c>
      <c r="Q77" s="104">
        <f>SUM(Q72+Q76)-1</f>
        <v>14436471.57</v>
      </c>
      <c r="R77" s="109">
        <f>SUM(R76,R72)</f>
        <v>11.837443635133233</v>
      </c>
      <c r="S77" s="110">
        <v>4277239.49</v>
      </c>
      <c r="T77" s="109">
        <f>SUM(T76,T72)</f>
        <v>2.4978368323134656</v>
      </c>
      <c r="U77" s="104">
        <f>SUM(U72+U76)-1</f>
        <v>9637061.1300000008</v>
      </c>
      <c r="V77" s="109">
        <f>SUM(V76,V72)</f>
        <v>3.2357345043489731</v>
      </c>
      <c r="W77" s="111">
        <f>SUM(W72+W76)</f>
        <v>85631570.349999994</v>
      </c>
      <c r="X77" s="112">
        <f>SUM(X76,X72)</f>
        <v>4.1508459961727713</v>
      </c>
    </row>
    <row r="78" spans="1:24" ht="15.75" thickBot="1">
      <c r="A78" s="66"/>
      <c r="B78" s="28"/>
      <c r="C78" s="49"/>
      <c r="D78" s="28" t="s">
        <v>76</v>
      </c>
      <c r="E78" s="113">
        <v>102674396.34999999</v>
      </c>
      <c r="F78" s="114">
        <f>SUM(E78/E78)*100</f>
        <v>100</v>
      </c>
      <c r="G78" s="115">
        <v>219233539.64999998</v>
      </c>
      <c r="H78" s="114">
        <f>SUM(G78/G78)*100</f>
        <v>100</v>
      </c>
      <c r="I78" s="113">
        <f>+I77+I63</f>
        <v>173056750.18000001</v>
      </c>
      <c r="J78" s="114">
        <f>SUM(I78/I78)*100</f>
        <v>100</v>
      </c>
      <c r="K78" s="113">
        <f>+K77+K63</f>
        <v>105499704.37</v>
      </c>
      <c r="L78" s="114">
        <f>SUM(K78/K78)*100</f>
        <v>100</v>
      </c>
      <c r="M78" s="113">
        <f>+[4]IYE!$M$78</f>
        <v>148603432.40000001</v>
      </c>
      <c r="N78" s="114">
        <f>SUM(M78/M78)*100</f>
        <v>100</v>
      </c>
      <c r="O78" s="113">
        <f>SUM(O76+O39+O48+O62+O72)-1</f>
        <v>162523365.78</v>
      </c>
      <c r="P78" s="114">
        <f>SUM(O78/O78)*100</f>
        <v>100</v>
      </c>
      <c r="Q78" s="113">
        <f>SUM(Q76+Q39+Q48+Q62+Q72)-1</f>
        <v>121955989.94999999</v>
      </c>
      <c r="R78" s="114">
        <f>SUM(Q78/Q78)*100</f>
        <v>100</v>
      </c>
      <c r="S78" s="115">
        <v>138063002.17000002</v>
      </c>
      <c r="T78" s="114">
        <f>SUM(S78/S78)*100</f>
        <v>100</v>
      </c>
      <c r="U78" s="113">
        <f>SUM(U76+U39+U48+U62+U72)-1</f>
        <v>145737931.64000002</v>
      </c>
      <c r="V78" s="114">
        <f>SUM(U78/U78)*100</f>
        <v>100</v>
      </c>
      <c r="W78" s="113">
        <f>SUM(W76+W39+W48+W62+W72)+1</f>
        <v>1317348117.9599998</v>
      </c>
      <c r="X78" s="116">
        <f>SUM(W78/W78)*100</f>
        <v>100</v>
      </c>
    </row>
    <row r="79" spans="1:24" ht="15.75" thickBot="1">
      <c r="A79" s="117"/>
      <c r="B79" s="118" t="s">
        <v>77</v>
      </c>
      <c r="C79" s="118"/>
      <c r="D79" s="119"/>
      <c r="E79" s="120">
        <v>77427047.660000026</v>
      </c>
      <c r="F79" s="121"/>
      <c r="G79" s="122">
        <v>51276341.350000024</v>
      </c>
      <c r="H79" s="121"/>
      <c r="I79" s="120">
        <f>SUM(I30-I78)</f>
        <v>-50792779.510000005</v>
      </c>
      <c r="J79" s="121"/>
      <c r="K79" s="120">
        <f>SUM(K30-K78)</f>
        <v>-25326930.170000002</v>
      </c>
      <c r="L79" s="121"/>
      <c r="M79" s="120">
        <f>+[4]IYE!$M$79</f>
        <v>-37227276.849999994</v>
      </c>
      <c r="N79" s="121"/>
      <c r="O79" s="120">
        <f>SUM(O30-O78)</f>
        <v>22253748.769999981</v>
      </c>
      <c r="P79" s="121"/>
      <c r="Q79" s="120">
        <f>SUM(Q30-Q78)</f>
        <v>38155688.870000035</v>
      </c>
      <c r="R79" s="121"/>
      <c r="S79" s="122">
        <v>99162877.439999968</v>
      </c>
      <c r="T79" s="121"/>
      <c r="U79" s="120">
        <f>SUM(U30-U78)</f>
        <v>-3687846.0600000024</v>
      </c>
      <c r="V79" s="121"/>
      <c r="W79" s="120">
        <f>SUM(W30-W78)</f>
        <v>171240950.83000016</v>
      </c>
      <c r="X79" s="123"/>
    </row>
  </sheetData>
  <mergeCells count="6">
    <mergeCell ref="A32:D32"/>
    <mergeCell ref="A1:X1"/>
    <mergeCell ref="A2:X2"/>
    <mergeCell ref="A3:X3"/>
    <mergeCell ref="A4:D4"/>
    <mergeCell ref="A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JULIO</vt:lpstr>
      <vt:lpstr>AGOSTO</vt:lpstr>
      <vt:lpstr>SEPTIEMBRE</vt:lpstr>
      <vt:lpstr>Acumulado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Casillas</dc:creator>
  <cp:lastModifiedBy>Jose Rene</cp:lastModifiedBy>
  <dcterms:created xsi:type="dcterms:W3CDTF">2012-10-11T21:18:16Z</dcterms:created>
  <dcterms:modified xsi:type="dcterms:W3CDTF">2012-10-22T19:11:39Z</dcterms:modified>
</cp:coreProperties>
</file>