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julio" sheetId="3" r:id="rId1"/>
    <sheet name="agosto" sheetId="1" r:id="rId2"/>
    <sheet name="septiembre" sheetId="2" r:id="rId3"/>
  </sheets>
  <definedNames>
    <definedName name="_xlnm.Print_Area" localSheetId="1">agosto!$A$1:$I$77</definedName>
    <definedName name="_xlnm.Print_Area" localSheetId="0">julio!$A$1:$I$77</definedName>
    <definedName name="_xlnm.Print_Area" localSheetId="2">septiembre!$A$1:$I$77</definedName>
    <definedName name="AS2DocOpenMode" hidden="1">"AS2DocumentEdit"</definedName>
  </definedNames>
  <calcPr calcId="145621" calcOnSave="0"/>
</workbook>
</file>

<file path=xl/calcChain.xml><?xml version="1.0" encoding="utf-8"?>
<calcChain xmlns="http://schemas.openxmlformats.org/spreadsheetml/2006/main">
  <c r="G73" i="3" l="1"/>
  <c r="I72" i="3"/>
  <c r="D72" i="3"/>
  <c r="F72" i="3" s="1"/>
  <c r="I71" i="3"/>
  <c r="D71" i="3"/>
  <c r="F71" i="3" s="1"/>
  <c r="I70" i="3"/>
  <c r="I73" i="3" s="1"/>
  <c r="D70" i="3"/>
  <c r="D73" i="3" s="1"/>
  <c r="G69" i="3"/>
  <c r="I69" i="3" s="1"/>
  <c r="I68" i="3"/>
  <c r="D68" i="3"/>
  <c r="F68" i="3" s="1"/>
  <c r="I67" i="3"/>
  <c r="D67" i="3"/>
  <c r="F67" i="3" s="1"/>
  <c r="I66" i="3"/>
  <c r="D66" i="3"/>
  <c r="F66" i="3" s="1"/>
  <c r="I65" i="3"/>
  <c r="D65" i="3"/>
  <c r="F65" i="3" s="1"/>
  <c r="I64" i="3"/>
  <c r="D64" i="3"/>
  <c r="F64" i="3" s="1"/>
  <c r="I63" i="3"/>
  <c r="D63" i="3"/>
  <c r="G60" i="3"/>
  <c r="I60" i="3" s="1"/>
  <c r="F60" i="3"/>
  <c r="D60" i="3"/>
  <c r="I59" i="3"/>
  <c r="F59" i="3"/>
  <c r="I58" i="3"/>
  <c r="F58" i="3"/>
  <c r="I57" i="3"/>
  <c r="F57" i="3"/>
  <c r="I56" i="3"/>
  <c r="F56" i="3"/>
  <c r="I55" i="3"/>
  <c r="F55" i="3"/>
  <c r="I54" i="3"/>
  <c r="F54" i="3"/>
  <c r="I53" i="3"/>
  <c r="F53" i="3"/>
  <c r="I52" i="3"/>
  <c r="F52" i="3"/>
  <c r="I51" i="3"/>
  <c r="F51" i="3"/>
  <c r="I50" i="3"/>
  <c r="F50" i="3"/>
  <c r="I49" i="3"/>
  <c r="F49" i="3"/>
  <c r="G47" i="3"/>
  <c r="G48" i="3" s="1"/>
  <c r="F47" i="3"/>
  <c r="D47" i="3"/>
  <c r="I46" i="3"/>
  <c r="F46" i="3"/>
  <c r="I45" i="3"/>
  <c r="F45" i="3"/>
  <c r="I44" i="3"/>
  <c r="F44" i="3"/>
  <c r="I43" i="3"/>
  <c r="F43" i="3"/>
  <c r="I42" i="3"/>
  <c r="F42" i="3"/>
  <c r="I41" i="3"/>
  <c r="F41" i="3"/>
  <c r="I40" i="3"/>
  <c r="F40" i="3"/>
  <c r="I39" i="3"/>
  <c r="F39" i="3"/>
  <c r="I38" i="3"/>
  <c r="G38" i="3"/>
  <c r="D38" i="3"/>
  <c r="F38" i="3" s="1"/>
  <c r="I37" i="3"/>
  <c r="F37" i="3"/>
  <c r="I36" i="3"/>
  <c r="F36" i="3"/>
  <c r="I35" i="3"/>
  <c r="F35" i="3"/>
  <c r="I34" i="3"/>
  <c r="F34" i="3"/>
  <c r="I33" i="3"/>
  <c r="F33" i="3"/>
  <c r="I32" i="3"/>
  <c r="F32" i="3"/>
  <c r="I28" i="3"/>
  <c r="F28" i="3"/>
  <c r="G25" i="3"/>
  <c r="G26" i="3" s="1"/>
  <c r="D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G15" i="3"/>
  <c r="I15" i="3" s="1"/>
  <c r="I14" i="3"/>
  <c r="D14" i="3"/>
  <c r="F14" i="3" s="1"/>
  <c r="I13" i="3"/>
  <c r="D13" i="3"/>
  <c r="F13" i="3" s="1"/>
  <c r="I12" i="3"/>
  <c r="D12" i="3"/>
  <c r="F12" i="3" s="1"/>
  <c r="I11" i="3"/>
  <c r="D11" i="3"/>
  <c r="G10" i="3"/>
  <c r="I10" i="3" s="1"/>
  <c r="I9" i="3"/>
  <c r="F9" i="3"/>
  <c r="I8" i="3"/>
  <c r="F8" i="3"/>
  <c r="I7" i="3"/>
  <c r="D7" i="3"/>
  <c r="D10" i="3" s="1"/>
  <c r="F10" i="3" s="1"/>
  <c r="D15" i="3" l="1"/>
  <c r="F15" i="3" s="1"/>
  <c r="F70" i="3"/>
  <c r="F73" i="3" s="1"/>
  <c r="D69" i="3"/>
  <c r="F69" i="3" s="1"/>
  <c r="G74" i="3"/>
  <c r="I74" i="3" s="1"/>
  <c r="G29" i="3"/>
  <c r="I29" i="3" s="1"/>
  <c r="I26" i="3"/>
  <c r="I48" i="3"/>
  <c r="G61" i="3"/>
  <c r="D74" i="3"/>
  <c r="F74" i="3" s="1"/>
  <c r="F11" i="3"/>
  <c r="I25" i="3"/>
  <c r="F7" i="3"/>
  <c r="F25" i="3"/>
  <c r="I47" i="3"/>
  <c r="F63" i="3"/>
  <c r="D48" i="3"/>
  <c r="D26" i="3" l="1"/>
  <c r="G76" i="3"/>
  <c r="I61" i="3"/>
  <c r="I76" i="3" s="1"/>
  <c r="F48" i="3"/>
  <c r="D61" i="3"/>
  <c r="D29" i="3" l="1"/>
  <c r="F29" i="3" s="1"/>
  <c r="F26" i="3"/>
  <c r="D76" i="3"/>
  <c r="F61" i="3"/>
  <c r="F76" i="3" s="1"/>
  <c r="G73" i="2" l="1"/>
  <c r="I72" i="2"/>
  <c r="D72" i="2"/>
  <c r="F72" i="2" s="1"/>
  <c r="I71" i="2"/>
  <c r="D71" i="2"/>
  <c r="F71" i="2" s="1"/>
  <c r="I70" i="2"/>
  <c r="I73" i="2" s="1"/>
  <c r="D70" i="2"/>
  <c r="F70" i="2" s="1"/>
  <c r="F73" i="2" s="1"/>
  <c r="G69" i="2"/>
  <c r="I69" i="2" s="1"/>
  <c r="I68" i="2"/>
  <c r="F68" i="2"/>
  <c r="D68" i="2"/>
  <c r="I67" i="2"/>
  <c r="F67" i="2"/>
  <c r="D67" i="2"/>
  <c r="I66" i="2"/>
  <c r="F66" i="2"/>
  <c r="D66" i="2"/>
  <c r="I65" i="2"/>
  <c r="F65" i="2"/>
  <c r="D65" i="2"/>
  <c r="I64" i="2"/>
  <c r="F64" i="2"/>
  <c r="D64" i="2"/>
  <c r="I63" i="2"/>
  <c r="F63" i="2"/>
  <c r="D63" i="2"/>
  <c r="D69" i="2" s="1"/>
  <c r="F69" i="2" s="1"/>
  <c r="G60" i="2"/>
  <c r="I60" i="2" s="1"/>
  <c r="D60" i="2"/>
  <c r="F60" i="2" s="1"/>
  <c r="I59" i="2"/>
  <c r="F59" i="2"/>
  <c r="I58" i="2"/>
  <c r="F58" i="2"/>
  <c r="I57" i="2"/>
  <c r="F57" i="2"/>
  <c r="I56" i="2"/>
  <c r="F56" i="2"/>
  <c r="I55" i="2"/>
  <c r="F55" i="2"/>
  <c r="I54" i="2"/>
  <c r="F54" i="2"/>
  <c r="I53" i="2"/>
  <c r="F53" i="2"/>
  <c r="I52" i="2"/>
  <c r="F52" i="2"/>
  <c r="I51" i="2"/>
  <c r="F51" i="2"/>
  <c r="I50" i="2"/>
  <c r="F50" i="2"/>
  <c r="I49" i="2"/>
  <c r="F49" i="2"/>
  <c r="I47" i="2"/>
  <c r="G47" i="2"/>
  <c r="D47" i="2"/>
  <c r="F47" i="2" s="1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G38" i="2"/>
  <c r="I38" i="2" s="1"/>
  <c r="D38" i="2"/>
  <c r="F38" i="2" s="1"/>
  <c r="I37" i="2"/>
  <c r="F37" i="2"/>
  <c r="I36" i="2"/>
  <c r="F36" i="2"/>
  <c r="I35" i="2"/>
  <c r="F35" i="2"/>
  <c r="I34" i="2"/>
  <c r="F34" i="2"/>
  <c r="I33" i="2"/>
  <c r="F33" i="2"/>
  <c r="I32" i="2"/>
  <c r="F32" i="2"/>
  <c r="I28" i="2"/>
  <c r="F28" i="2"/>
  <c r="G25" i="2"/>
  <c r="F25" i="2"/>
  <c r="D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G15" i="2"/>
  <c r="I15" i="2" s="1"/>
  <c r="I14" i="2"/>
  <c r="D14" i="2"/>
  <c r="F14" i="2" s="1"/>
  <c r="I13" i="2"/>
  <c r="D13" i="2"/>
  <c r="F13" i="2" s="1"/>
  <c r="I12" i="2"/>
  <c r="D12" i="2"/>
  <c r="F12" i="2" s="1"/>
  <c r="I11" i="2"/>
  <c r="D11" i="2"/>
  <c r="F11" i="2" s="1"/>
  <c r="I10" i="2"/>
  <c r="G10" i="2"/>
  <c r="D10" i="2"/>
  <c r="F10" i="2" s="1"/>
  <c r="I9" i="2"/>
  <c r="F9" i="2"/>
  <c r="I8" i="2"/>
  <c r="F8" i="2"/>
  <c r="I7" i="2"/>
  <c r="F7" i="2"/>
  <c r="G26" i="2" l="1"/>
  <c r="G29" i="2" s="1"/>
  <c r="I29" i="2" s="1"/>
  <c r="G48" i="2"/>
  <c r="D73" i="2"/>
  <c r="D74" i="2" s="1"/>
  <c r="F74" i="2" s="1"/>
  <c r="G74" i="2"/>
  <c r="I74" i="2" s="1"/>
  <c r="D48" i="2"/>
  <c r="D15" i="2"/>
  <c r="I25" i="2"/>
  <c r="I26" i="2" l="1"/>
  <c r="F15" i="2"/>
  <c r="D26" i="2"/>
  <c r="F48" i="2"/>
  <c r="D61" i="2"/>
  <c r="I48" i="2"/>
  <c r="G61" i="2"/>
  <c r="F26" i="2" l="1"/>
  <c r="D29" i="2"/>
  <c r="F29" i="2" s="1"/>
  <c r="G76" i="2"/>
  <c r="I61" i="2"/>
  <c r="I76" i="2" s="1"/>
  <c r="D76" i="2"/>
  <c r="F61" i="2"/>
  <c r="F76" i="2" s="1"/>
  <c r="H80" i="1" l="1"/>
  <c r="E80" i="1"/>
  <c r="I74" i="1"/>
  <c r="F74" i="1"/>
  <c r="I72" i="1"/>
  <c r="F72" i="1"/>
  <c r="I71" i="1"/>
  <c r="F71" i="1"/>
  <c r="I70" i="1"/>
  <c r="I73" i="1" s="1"/>
  <c r="F70" i="1"/>
  <c r="F73" i="1" s="1"/>
  <c r="G69" i="1"/>
  <c r="I69" i="1" s="1"/>
  <c r="F69" i="1"/>
  <c r="I68" i="1"/>
  <c r="F68" i="1"/>
  <c r="I67" i="1"/>
  <c r="F67" i="1"/>
  <c r="I66" i="1"/>
  <c r="F66" i="1"/>
  <c r="H65" i="1"/>
  <c r="I65" i="1" s="1"/>
  <c r="G65" i="1"/>
  <c r="F65" i="1"/>
  <c r="H64" i="1"/>
  <c r="I64" i="1" s="1"/>
  <c r="G64" i="1"/>
  <c r="F64" i="1"/>
  <c r="I63" i="1"/>
  <c r="F63" i="1"/>
  <c r="I61" i="1"/>
  <c r="I76" i="1" s="1"/>
  <c r="F61" i="1"/>
  <c r="F76" i="1" s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G45" i="1"/>
  <c r="I45" i="1" s="1"/>
  <c r="F45" i="1"/>
  <c r="I44" i="1"/>
  <c r="F44" i="1"/>
  <c r="G43" i="1"/>
  <c r="I43" i="1" s="1"/>
  <c r="F43" i="1"/>
  <c r="I42" i="1"/>
  <c r="F42" i="1"/>
  <c r="I41" i="1"/>
  <c r="F41" i="1"/>
  <c r="I40" i="1"/>
  <c r="F40" i="1"/>
  <c r="I39" i="1"/>
  <c r="F39" i="1"/>
  <c r="G38" i="1"/>
  <c r="I38" i="1" s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29" i="1"/>
  <c r="F29" i="1"/>
  <c r="I28" i="1"/>
  <c r="F28" i="1"/>
  <c r="I26" i="1"/>
  <c r="F26" i="1"/>
  <c r="I25" i="1"/>
  <c r="F25" i="1"/>
  <c r="I24" i="1"/>
  <c r="F24" i="1"/>
  <c r="H23" i="1"/>
  <c r="I23" i="1" s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</calcChain>
</file>

<file path=xl/sharedStrings.xml><?xml version="1.0" encoding="utf-8"?>
<sst xmlns="http://schemas.openxmlformats.org/spreadsheetml/2006/main" count="243" uniqueCount="80">
  <si>
    <t>UNIVERSIDAD AUTONÓMA DE CHIHUAHUA</t>
  </si>
  <si>
    <t>COMPARATIVO PRESUPUESTAL POR FONDOS</t>
  </si>
  <si>
    <t>EJERCICIO 2 0 1 3</t>
  </si>
  <si>
    <t>AGOSTO DEL 2013</t>
  </si>
  <si>
    <t xml:space="preserve"> ACUMULADO AGOSTO 2013</t>
  </si>
  <si>
    <t>PRESUPUESTO</t>
  </si>
  <si>
    <t>R E A L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</si>
  <si>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</si>
  <si>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</si>
  <si>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</si>
  <si>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</si>
  <si>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</si>
  <si>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</si>
  <si>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</si>
  <si>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</si>
  <si>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</si>
  <si>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</si>
  <si>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</si>
  <si>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</si>
  <si>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</si>
  <si>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</si>
  <si>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</si>
  <si>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</si>
  <si>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</si>
  <si>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</si>
  <si>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</si>
  <si>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</si>
  <si>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</si>
  <si>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</si>
  <si>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</si>
  <si>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</si>
  <si>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</si>
  <si>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</si>
  <si>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</si>
  <si>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</si>
  <si>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</si>
  <si>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</si>
  <si>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</si>
  <si>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Transferencia entre fondos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</si>
  <si>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</si>
  <si>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</si>
  <si>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</si>
  <si>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</si>
  <si>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</si>
  <si>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</si>
  <si>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</si>
  <si>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</si>
  <si>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</si>
  <si>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</si>
  <si>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</si>
  <si>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</si>
  <si>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</si>
  <si>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</si>
  <si>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</si>
  <si>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</si>
  <si>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</si>
  <si>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</si>
  <si>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</si>
  <si>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</si>
  <si>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Pie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</si>
  <si>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</si>
  <si>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</si>
  <si>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</si>
  <si>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</si>
  <si>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</si>
  <si>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</si>
  <si>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</si>
  <si>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</si>
  <si>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</si>
  <si>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</si>
  <si>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</si>
  <si>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</si>
  <si>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 REMANENTE</t>
  </si>
  <si>
    <t>SEPTIEMBRE DEL 2013</t>
  </si>
  <si>
    <t xml:space="preserve"> ACUMULADO SEPTIEMBRE 2013</t>
  </si>
  <si>
    <t>Pié de Cría</t>
  </si>
  <si>
    <t xml:space="preserve"> (DEFICIT) REMANENTE  </t>
  </si>
  <si>
    <t>UNIVERSIDAD AUTONOMA DE CHIHUAHUA</t>
  </si>
  <si>
    <t>JULIO DEL 2013</t>
  </si>
  <si>
    <t xml:space="preserve"> ACUMULADO JULIO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</si>
</sst>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-[$$-80A]* #,##0_-;\-[$$-80A]* #,##0_-;_-[$$-80A]* &quot;-&quot;??_-;_-@_-"/>
    <numFmt numFmtId="167" formatCode="_(&quot;$&quot;* #,##0_);_(&quot;$&quot;* \(#,##0\);_(&quot;$&quot;* &quot;-&quot;??_);_(@_)"/>
    <numFmt numFmtId="168" formatCode="_(* #,##0_);_(* \(#,##0\);_(* &quot;-&quot;??_);_(@_)"/>
    <numFmt numFmtId="169" formatCode="#,##0.0000000"/>
    <numFmt numFmtId="170" formatCode="_-&quot;$&quot;* #,##0_-;\-&quot;$&quot;* #,##0_-;_-&quot;$&quot;* &quot;-&quot;??_-;_-@_-"/>
    <numFmt numFmtId="171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u/>
      <sz val="10"/>
      <color theme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2" fillId="0" borderId="0"/>
  </cellStyleXfs>
  <cellXfs count="175">
    <xf numFmtId="0" fontId="0" fillId="0" borderId="0" xfId="0"/>
    <xf numFmtId="4" fontId="3" fillId="0" borderId="1" xfId="2" applyNumberFormat="1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0" fontId="2" fillId="0" borderId="0" xfId="2"/>
    <xf numFmtId="4" fontId="4" fillId="0" borderId="4" xfId="2" applyNumberFormat="1" applyFont="1" applyBorder="1" applyAlignment="1">
      <alignment horizontal="center"/>
    </xf>
    <xf numFmtId="4" fontId="4" fillId="0" borderId="0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4" fontId="4" fillId="0" borderId="6" xfId="2" applyNumberFormat="1" applyFont="1" applyBorder="1" applyAlignment="1">
      <alignment horizontal="center"/>
    </xf>
    <xf numFmtId="4" fontId="4" fillId="0" borderId="7" xfId="2" applyNumberFormat="1" applyFont="1" applyBorder="1" applyAlignment="1">
      <alignment horizontal="center"/>
    </xf>
    <xf numFmtId="4" fontId="4" fillId="0" borderId="8" xfId="2" applyNumberFormat="1" applyFont="1" applyBorder="1" applyAlignment="1">
      <alignment horizontal="center"/>
    </xf>
    <xf numFmtId="0" fontId="2" fillId="0" borderId="6" xfId="2" applyFont="1" applyBorder="1"/>
    <xf numFmtId="0" fontId="2" fillId="0" borderId="7" xfId="2" applyFont="1" applyBorder="1"/>
    <xf numFmtId="0" fontId="2" fillId="0" borderId="8" xfId="2" applyFont="1" applyBorder="1"/>
    <xf numFmtId="3" fontId="5" fillId="2" borderId="9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0" fontId="5" fillId="0" borderId="4" xfId="2" applyFont="1" applyBorder="1"/>
    <xf numFmtId="0" fontId="5" fillId="0" borderId="0" xfId="2" applyFont="1" applyBorder="1"/>
    <xf numFmtId="0" fontId="5" fillId="0" borderId="5" xfId="2" applyFont="1" applyBorder="1"/>
    <xf numFmtId="3" fontId="6" fillId="0" borderId="12" xfId="1" applyNumberFormat="1" applyFont="1" applyFill="1" applyBorder="1" applyAlignment="1">
      <alignment horizontal="center"/>
    </xf>
    <xf numFmtId="3" fontId="6" fillId="0" borderId="13" xfId="1" applyNumberFormat="1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centerContinuous"/>
    </xf>
    <xf numFmtId="0" fontId="5" fillId="0" borderId="0" xfId="2" applyFont="1" applyBorder="1" applyAlignment="1">
      <alignment horizontal="centerContinuous"/>
    </xf>
    <xf numFmtId="0" fontId="5" fillId="0" borderId="5" xfId="2" applyFont="1" applyBorder="1" applyAlignment="1">
      <alignment horizontal="centerContinuous"/>
    </xf>
    <xf numFmtId="3" fontId="8" fillId="0" borderId="4" xfId="1" applyNumberFormat="1" applyFont="1" applyBorder="1"/>
    <xf numFmtId="3" fontId="8" fillId="0" borderId="16" xfId="1" applyNumberFormat="1" applyFont="1" applyBorder="1"/>
    <xf numFmtId="3" fontId="8" fillId="0" borderId="5" xfId="1" applyNumberFormat="1" applyFont="1" applyBorder="1"/>
    <xf numFmtId="3" fontId="8" fillId="0" borderId="17" xfId="1" applyNumberFormat="1" applyFont="1" applyBorder="1"/>
    <xf numFmtId="0" fontId="2" fillId="0" borderId="4" xfId="2" applyFont="1" applyBorder="1"/>
    <xf numFmtId="0" fontId="2" fillId="0" borderId="0" xfId="2" applyFont="1" applyBorder="1"/>
    <xf numFmtId="0" fontId="2" fillId="0" borderId="5" xfId="2" applyFont="1" applyBorder="1"/>
    <xf numFmtId="166" fontId="8" fillId="0" borderId="4" xfId="3" applyNumberFormat="1" applyFont="1" applyFill="1" applyBorder="1"/>
    <xf numFmtId="167" fontId="8" fillId="0" borderId="16" xfId="3" applyNumberFormat="1" applyFont="1" applyBorder="1"/>
    <xf numFmtId="167" fontId="8" fillId="0" borderId="5" xfId="3" applyNumberFormat="1" applyFont="1" applyBorder="1"/>
    <xf numFmtId="167" fontId="8" fillId="0" borderId="4" xfId="3" applyNumberFormat="1" applyFont="1" applyFill="1" applyBorder="1"/>
    <xf numFmtId="167" fontId="8" fillId="0" borderId="5" xfId="3" applyNumberFormat="1" applyFont="1" applyFill="1" applyBorder="1"/>
    <xf numFmtId="168" fontId="8" fillId="0" borderId="4" xfId="1" applyNumberFormat="1" applyFont="1" applyFill="1" applyBorder="1"/>
    <xf numFmtId="168" fontId="8" fillId="0" borderId="16" xfId="1" applyNumberFormat="1" applyFont="1" applyBorder="1"/>
    <xf numFmtId="168" fontId="8" fillId="0" borderId="5" xfId="1" applyNumberFormat="1" applyFont="1" applyBorder="1"/>
    <xf numFmtId="168" fontId="8" fillId="0" borderId="4" xfId="1" applyNumberFormat="1" applyFont="1" applyBorder="1"/>
    <xf numFmtId="164" fontId="8" fillId="0" borderId="4" xfId="1" applyFont="1" applyFill="1" applyBorder="1"/>
    <xf numFmtId="168" fontId="8" fillId="0" borderId="5" xfId="1" applyNumberFormat="1" applyFont="1" applyFill="1" applyBorder="1"/>
    <xf numFmtId="3" fontId="9" fillId="0" borderId="18" xfId="1" applyNumberFormat="1" applyFont="1" applyBorder="1"/>
    <xf numFmtId="3" fontId="9" fillId="0" borderId="19" xfId="1" applyNumberFormat="1" applyFont="1" applyBorder="1"/>
    <xf numFmtId="168" fontId="9" fillId="0" borderId="20" xfId="1" applyNumberFormat="1" applyFont="1" applyBorder="1"/>
    <xf numFmtId="168" fontId="9" fillId="0" borderId="21" xfId="1" applyNumberFormat="1" applyFont="1" applyBorder="1"/>
    <xf numFmtId="168" fontId="9" fillId="0" borderId="19" xfId="1" applyNumberFormat="1" applyFont="1" applyBorder="1"/>
    <xf numFmtId="168" fontId="9" fillId="0" borderId="22" xfId="1" applyNumberFormat="1" applyFont="1" applyBorder="1"/>
    <xf numFmtId="167" fontId="8" fillId="0" borderId="4" xfId="3" applyNumberFormat="1" applyFont="1" applyBorder="1"/>
    <xf numFmtId="0" fontId="2" fillId="0" borderId="4" xfId="2" applyFont="1" applyFill="1" applyBorder="1"/>
    <xf numFmtId="0" fontId="2" fillId="0" borderId="0" xfId="2" applyFont="1" applyFill="1" applyBorder="1"/>
    <xf numFmtId="0" fontId="2" fillId="0" borderId="5" xfId="2" applyFont="1" applyFill="1" applyBorder="1"/>
    <xf numFmtId="167" fontId="8" fillId="0" borderId="16" xfId="3" applyNumberFormat="1" applyFont="1" applyFill="1" applyBorder="1"/>
    <xf numFmtId="0" fontId="2" fillId="0" borderId="0" xfId="2" applyFill="1"/>
    <xf numFmtId="3" fontId="8" fillId="0" borderId="16" xfId="1" applyNumberFormat="1" applyFont="1" applyFill="1" applyBorder="1"/>
    <xf numFmtId="168" fontId="8" fillId="0" borderId="16" xfId="1" applyNumberFormat="1" applyFont="1" applyFill="1" applyBorder="1"/>
    <xf numFmtId="167" fontId="5" fillId="2" borderId="18" xfId="3" applyNumberFormat="1" applyFont="1" applyFill="1" applyBorder="1"/>
    <xf numFmtId="167" fontId="5" fillId="2" borderId="19" xfId="3" applyNumberFormat="1" applyFont="1" applyFill="1" applyBorder="1"/>
    <xf numFmtId="167" fontId="5" fillId="2" borderId="20" xfId="3" applyNumberFormat="1" applyFont="1" applyFill="1" applyBorder="1"/>
    <xf numFmtId="167" fontId="5" fillId="3" borderId="21" xfId="3" applyNumberFormat="1" applyFont="1" applyFill="1" applyBorder="1"/>
    <xf numFmtId="167" fontId="5" fillId="3" borderId="19" xfId="3" applyNumberFormat="1" applyFont="1" applyFill="1" applyBorder="1"/>
    <xf numFmtId="167" fontId="5" fillId="3" borderId="22" xfId="3" applyNumberFormat="1" applyFont="1" applyFill="1" applyBorder="1"/>
    <xf numFmtId="167" fontId="5" fillId="0" borderId="18" xfId="3" applyNumberFormat="1" applyFont="1" applyFill="1" applyBorder="1"/>
    <xf numFmtId="167" fontId="5" fillId="0" borderId="19" xfId="3" applyNumberFormat="1" applyFont="1" applyFill="1" applyBorder="1"/>
    <xf numFmtId="167" fontId="5" fillId="0" borderId="20" xfId="3" applyNumberFormat="1" applyFont="1" applyFill="1" applyBorder="1"/>
    <xf numFmtId="3" fontId="8" fillId="0" borderId="18" xfId="1" applyNumberFormat="1" applyFont="1" applyBorder="1"/>
    <xf numFmtId="3" fontId="8" fillId="0" borderId="19" xfId="1" applyNumberFormat="1" applyFont="1" applyBorder="1"/>
    <xf numFmtId="167" fontId="8" fillId="0" borderId="20" xfId="3" applyNumberFormat="1" applyFont="1" applyBorder="1"/>
    <xf numFmtId="0" fontId="10" fillId="0" borderId="4" xfId="2" applyFont="1" applyBorder="1"/>
    <xf numFmtId="169" fontId="8" fillId="0" borderId="4" xfId="1" applyNumberFormat="1" applyFont="1" applyBorder="1"/>
    <xf numFmtId="3" fontId="8" fillId="0" borderId="23" xfId="1" applyNumberFormat="1" applyFont="1" applyBorder="1"/>
    <xf numFmtId="0" fontId="2" fillId="0" borderId="0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167" fontId="8" fillId="0" borderId="4" xfId="4" applyNumberFormat="1" applyFont="1" applyFill="1" applyBorder="1"/>
    <xf numFmtId="167" fontId="8" fillId="0" borderId="16" xfId="4" applyNumberFormat="1" applyFont="1" applyFill="1" applyBorder="1"/>
    <xf numFmtId="167" fontId="8" fillId="0" borderId="5" xfId="4" applyNumberFormat="1" applyFont="1" applyFill="1" applyBorder="1"/>
    <xf numFmtId="167" fontId="8" fillId="0" borderId="17" xfId="4" applyNumberFormat="1" applyFont="1" applyFill="1" applyBorder="1"/>
    <xf numFmtId="3" fontId="8" fillId="0" borderId="4" xfId="1" applyNumberFormat="1" applyFont="1" applyFill="1" applyBorder="1"/>
    <xf numFmtId="0" fontId="8" fillId="0" borderId="0" xfId="2" applyFont="1" applyFill="1" applyBorder="1"/>
    <xf numFmtId="164" fontId="8" fillId="0" borderId="12" xfId="1" applyFont="1" applyFill="1" applyBorder="1"/>
    <xf numFmtId="164" fontId="8" fillId="0" borderId="13" xfId="1" applyFont="1" applyFill="1" applyBorder="1"/>
    <xf numFmtId="168" fontId="8" fillId="0" borderId="14" xfId="1" applyNumberFormat="1" applyFont="1" applyFill="1" applyBorder="1"/>
    <xf numFmtId="0" fontId="5" fillId="0" borderId="0" xfId="2" applyFont="1" applyFill="1" applyBorder="1"/>
    <xf numFmtId="3" fontId="9" fillId="0" borderId="18" xfId="1" applyNumberFormat="1" applyFont="1" applyFill="1" applyBorder="1"/>
    <xf numFmtId="3" fontId="9" fillId="0" borderId="19" xfId="1" applyNumberFormat="1" applyFont="1" applyFill="1" applyBorder="1"/>
    <xf numFmtId="168" fontId="9" fillId="0" borderId="20" xfId="1" applyNumberFormat="1" applyFont="1" applyFill="1" applyBorder="1"/>
    <xf numFmtId="168" fontId="9" fillId="0" borderId="21" xfId="1" applyNumberFormat="1" applyFont="1" applyFill="1" applyBorder="1"/>
    <xf numFmtId="168" fontId="9" fillId="0" borderId="19" xfId="1" applyNumberFormat="1" applyFont="1" applyFill="1" applyBorder="1"/>
    <xf numFmtId="168" fontId="9" fillId="0" borderId="22" xfId="1" applyNumberFormat="1" applyFont="1" applyFill="1" applyBorder="1"/>
    <xf numFmtId="167" fontId="8" fillId="0" borderId="23" xfId="4" applyNumberFormat="1" applyFont="1" applyFill="1" applyBorder="1"/>
    <xf numFmtId="3" fontId="8" fillId="0" borderId="13" xfId="1" applyNumberFormat="1" applyFont="1" applyFill="1" applyBorder="1"/>
    <xf numFmtId="3" fontId="9" fillId="4" borderId="18" xfId="1" applyNumberFormat="1" applyFont="1" applyFill="1" applyBorder="1"/>
    <xf numFmtId="3" fontId="9" fillId="4" borderId="19" xfId="1" applyNumberFormat="1" applyFont="1" applyFill="1" applyBorder="1"/>
    <xf numFmtId="167" fontId="8" fillId="0" borderId="24" xfId="4" applyNumberFormat="1" applyFont="1" applyFill="1" applyBorder="1"/>
    <xf numFmtId="167" fontId="8" fillId="4" borderId="17" xfId="4" applyNumberFormat="1" applyFont="1" applyFill="1" applyBorder="1"/>
    <xf numFmtId="168" fontId="8" fillId="0" borderId="24" xfId="1" applyNumberFormat="1" applyFont="1" applyFill="1" applyBorder="1"/>
    <xf numFmtId="3" fontId="5" fillId="2" borderId="18" xfId="1" applyNumberFormat="1" applyFont="1" applyFill="1" applyBorder="1"/>
    <xf numFmtId="3" fontId="5" fillId="2" borderId="19" xfId="1" applyNumberFormat="1" applyFont="1" applyFill="1" applyBorder="1"/>
    <xf numFmtId="0" fontId="5" fillId="0" borderId="5" xfId="2" applyFont="1" applyFill="1" applyBorder="1"/>
    <xf numFmtId="168" fontId="9" fillId="4" borderId="18" xfId="1" applyNumberFormat="1" applyFont="1" applyFill="1" applyBorder="1"/>
    <xf numFmtId="168" fontId="9" fillId="4" borderId="19" xfId="1" applyNumberFormat="1" applyFont="1" applyFill="1" applyBorder="1"/>
    <xf numFmtId="168" fontId="9" fillId="4" borderId="20" xfId="1" applyNumberFormat="1" applyFont="1" applyFill="1" applyBorder="1"/>
    <xf numFmtId="166" fontId="8" fillId="0" borderId="5" xfId="1" applyNumberFormat="1" applyFont="1" applyBorder="1"/>
    <xf numFmtId="170" fontId="5" fillId="2" borderId="18" xfId="3" applyNumberFormat="1" applyFont="1" applyFill="1" applyBorder="1"/>
    <xf numFmtId="0" fontId="9" fillId="0" borderId="6" xfId="2" applyFont="1" applyFill="1" applyBorder="1"/>
    <xf numFmtId="0" fontId="9" fillId="0" borderId="7" xfId="2" applyFont="1" applyFill="1" applyBorder="1"/>
    <xf numFmtId="0" fontId="9" fillId="0" borderId="8" xfId="2" applyFont="1" applyFill="1" applyBorder="1"/>
    <xf numFmtId="3" fontId="8" fillId="0" borderId="6" xfId="1" applyNumberFormat="1" applyFont="1" applyBorder="1"/>
    <xf numFmtId="168" fontId="9" fillId="0" borderId="25" xfId="1" applyNumberFormat="1" applyFont="1" applyBorder="1"/>
    <xf numFmtId="3" fontId="8" fillId="0" borderId="8" xfId="1" applyNumberFormat="1" applyFont="1" applyBorder="1"/>
    <xf numFmtId="168" fontId="9" fillId="0" borderId="26" xfId="1" applyNumberFormat="1" applyFont="1" applyBorder="1"/>
    <xf numFmtId="168" fontId="9" fillId="0" borderId="27" xfId="1" applyNumberFormat="1" applyFont="1" applyBorder="1"/>
    <xf numFmtId="0" fontId="5" fillId="0" borderId="0" xfId="2" applyFont="1"/>
    <xf numFmtId="0" fontId="2" fillId="0" borderId="0" xfId="2" applyFont="1"/>
    <xf numFmtId="168" fontId="2" fillId="0" borderId="28" xfId="1" applyNumberFormat="1" applyFont="1" applyBorder="1"/>
    <xf numFmtId="3" fontId="2" fillId="0" borderId="0" xfId="2" applyNumberFormat="1"/>
    <xf numFmtId="168" fontId="0" fillId="0" borderId="28" xfId="1" applyNumberFormat="1" applyFont="1" applyBorder="1"/>
    <xf numFmtId="168" fontId="2" fillId="5" borderId="0" xfId="1" applyNumberFormat="1" applyFont="1" applyFill="1" applyBorder="1"/>
    <xf numFmtId="168" fontId="2" fillId="0" borderId="0" xfId="1" applyNumberFormat="1" applyFont="1" applyBorder="1"/>
    <xf numFmtId="168" fontId="0" fillId="0" borderId="0" xfId="1" applyNumberFormat="1" applyFont="1"/>
    <xf numFmtId="168" fontId="0" fillId="5" borderId="0" xfId="1" applyNumberFormat="1" applyFont="1" applyFill="1"/>
    <xf numFmtId="167" fontId="2" fillId="0" borderId="0" xfId="2" applyNumberFormat="1"/>
    <xf numFmtId="168" fontId="8" fillId="0" borderId="17" xfId="1" applyNumberFormat="1" applyFont="1" applyBorder="1"/>
    <xf numFmtId="0" fontId="8" fillId="0" borderId="0" xfId="2" applyFont="1" applyBorder="1"/>
    <xf numFmtId="164" fontId="8" fillId="0" borderId="12" xfId="1" applyFont="1" applyBorder="1"/>
    <xf numFmtId="164" fontId="8" fillId="0" borderId="13" xfId="1" applyFont="1" applyBorder="1"/>
    <xf numFmtId="168" fontId="8" fillId="0" borderId="14" xfId="1" applyNumberFormat="1" applyFont="1" applyBorder="1"/>
    <xf numFmtId="167" fontId="8" fillId="4" borderId="4" xfId="4" applyNumberFormat="1" applyFont="1" applyFill="1" applyBorder="1"/>
    <xf numFmtId="167" fontId="8" fillId="4" borderId="23" xfId="4" applyNumberFormat="1" applyFont="1" applyFill="1" applyBorder="1"/>
    <xf numFmtId="167" fontId="8" fillId="4" borderId="5" xfId="4" applyNumberFormat="1" applyFont="1" applyFill="1" applyBorder="1"/>
    <xf numFmtId="3" fontId="8" fillId="0" borderId="13" xfId="1" applyNumberFormat="1" applyFont="1" applyBorder="1"/>
    <xf numFmtId="171" fontId="8" fillId="0" borderId="17" xfId="1" applyNumberFormat="1" applyFont="1" applyBorder="1"/>
    <xf numFmtId="170" fontId="5" fillId="2" borderId="19" xfId="3" applyNumberFormat="1" applyFont="1" applyFill="1" applyBorder="1"/>
    <xf numFmtId="167" fontId="5" fillId="2" borderId="22" xfId="3" applyNumberFormat="1" applyFont="1" applyFill="1" applyBorder="1"/>
    <xf numFmtId="3" fontId="8" fillId="0" borderId="29" xfId="1" applyNumberFormat="1" applyFont="1" applyBorder="1"/>
    <xf numFmtId="4" fontId="3" fillId="0" borderId="1" xfId="24" applyNumberFormat="1" applyFont="1" applyBorder="1" applyAlignment="1">
      <alignment horizontal="center"/>
    </xf>
    <xf numFmtId="4" fontId="3" fillId="0" borderId="2" xfId="24" applyNumberFormat="1" applyFont="1" applyBorder="1" applyAlignment="1">
      <alignment horizontal="center"/>
    </xf>
    <xf numFmtId="4" fontId="3" fillId="0" borderId="3" xfId="24" applyNumberFormat="1" applyFont="1" applyBorder="1" applyAlignment="1">
      <alignment horizontal="center"/>
    </xf>
    <xf numFmtId="0" fontId="12" fillId="0" borderId="0" xfId="24"/>
    <xf numFmtId="4" fontId="4" fillId="0" borderId="4" xfId="24" applyNumberFormat="1" applyFont="1" applyBorder="1" applyAlignment="1">
      <alignment horizontal="center"/>
    </xf>
    <xf numFmtId="4" fontId="4" fillId="0" borderId="0" xfId="24" applyNumberFormat="1" applyFont="1" applyBorder="1" applyAlignment="1">
      <alignment horizontal="center"/>
    </xf>
    <xf numFmtId="4" fontId="4" fillId="0" borderId="5" xfId="24" applyNumberFormat="1" applyFont="1" applyBorder="1" applyAlignment="1">
      <alignment horizontal="center"/>
    </xf>
    <xf numFmtId="4" fontId="4" fillId="0" borderId="6" xfId="24" applyNumberFormat="1" applyFont="1" applyBorder="1" applyAlignment="1">
      <alignment horizontal="center"/>
    </xf>
    <xf numFmtId="4" fontId="4" fillId="0" borderId="7" xfId="24" applyNumberFormat="1" applyFont="1" applyBorder="1" applyAlignment="1">
      <alignment horizontal="center"/>
    </xf>
    <xf numFmtId="4" fontId="4" fillId="0" borderId="8" xfId="24" applyNumberFormat="1" applyFont="1" applyBorder="1" applyAlignment="1">
      <alignment horizontal="center"/>
    </xf>
    <xf numFmtId="0" fontId="2" fillId="0" borderId="6" xfId="24" applyFont="1" applyBorder="1"/>
    <xf numFmtId="0" fontId="2" fillId="0" borderId="7" xfId="24" applyFont="1" applyBorder="1"/>
    <xf numFmtId="0" fontId="2" fillId="0" borderId="8" xfId="24" applyFont="1" applyBorder="1"/>
    <xf numFmtId="0" fontId="5" fillId="0" borderId="4" xfId="24" applyFont="1" applyBorder="1"/>
    <xf numFmtId="0" fontId="5" fillId="0" borderId="0" xfId="24" applyFont="1" applyBorder="1"/>
    <xf numFmtId="0" fontId="5" fillId="0" borderId="5" xfId="24" applyFont="1" applyBorder="1"/>
    <xf numFmtId="0" fontId="7" fillId="0" borderId="4" xfId="24" applyFont="1" applyBorder="1" applyAlignment="1">
      <alignment horizontal="centerContinuous"/>
    </xf>
    <xf numFmtId="0" fontId="5" fillId="0" borderId="0" xfId="24" applyFont="1" applyBorder="1" applyAlignment="1">
      <alignment horizontal="centerContinuous"/>
    </xf>
    <xf numFmtId="0" fontId="5" fillId="0" borderId="5" xfId="24" applyFont="1" applyBorder="1" applyAlignment="1">
      <alignment horizontal="centerContinuous"/>
    </xf>
    <xf numFmtId="0" fontId="2" fillId="0" borderId="4" xfId="24" applyFont="1" applyBorder="1"/>
    <xf numFmtId="0" fontId="2" fillId="0" borderId="0" xfId="24" applyFont="1" applyBorder="1"/>
    <xf numFmtId="0" fontId="2" fillId="0" borderId="5" xfId="24" applyFont="1" applyBorder="1"/>
    <xf numFmtId="0" fontId="10" fillId="0" borderId="4" xfId="24" applyFont="1" applyBorder="1"/>
    <xf numFmtId="0" fontId="2" fillId="0" borderId="0" xfId="24" applyFont="1" applyBorder="1" applyAlignment="1">
      <alignment horizontal="centerContinuous"/>
    </xf>
    <xf numFmtId="0" fontId="2" fillId="0" borderId="5" xfId="24" applyFont="1" applyBorder="1" applyAlignment="1">
      <alignment horizontal="centerContinuous"/>
    </xf>
    <xf numFmtId="167" fontId="8" fillId="4" borderId="16" xfId="4" applyNumberFormat="1" applyFont="1" applyFill="1" applyBorder="1"/>
    <xf numFmtId="0" fontId="8" fillId="0" borderId="0" xfId="24" applyFont="1" applyBorder="1"/>
    <xf numFmtId="3" fontId="8" fillId="0" borderId="4" xfId="3" applyNumberFormat="1" applyFont="1" applyBorder="1"/>
    <xf numFmtId="164" fontId="8" fillId="0" borderId="4" xfId="1" applyFont="1" applyBorder="1"/>
    <xf numFmtId="164" fontId="8" fillId="0" borderId="16" xfId="1" applyFont="1" applyBorder="1"/>
    <xf numFmtId="168" fontId="9" fillId="4" borderId="22" xfId="1" applyNumberFormat="1" applyFont="1" applyFill="1" applyBorder="1"/>
    <xf numFmtId="0" fontId="9" fillId="0" borderId="6" xfId="24" applyFont="1" applyFill="1" applyBorder="1"/>
    <xf numFmtId="0" fontId="9" fillId="0" borderId="7" xfId="24" applyFont="1" applyFill="1" applyBorder="1"/>
    <xf numFmtId="0" fontId="9" fillId="0" borderId="8" xfId="24" applyFont="1" applyFill="1" applyBorder="1"/>
    <xf numFmtId="168" fontId="9" fillId="0" borderId="6" xfId="1" applyNumberFormat="1" applyFont="1" applyBorder="1"/>
    <xf numFmtId="0" fontId="5" fillId="0" borderId="0" xfId="24" applyFont="1"/>
    <xf numFmtId="0" fontId="2" fillId="0" borderId="0" xfId="24" applyFont="1"/>
  </cellXfs>
  <cellStyles count="25">
    <cellStyle name="Hipervínculo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Millares 4 2" xfId="11"/>
    <cellStyle name="Millares 5" xfId="12"/>
    <cellStyle name="Millares 6" xfId="13"/>
    <cellStyle name="Moneda 2" xfId="3"/>
    <cellStyle name="Moneda_Libro2" xfId="4"/>
    <cellStyle name="Normal" xfId="0" builtinId="0"/>
    <cellStyle name="Normal 2" xfId="14"/>
    <cellStyle name="Normal 2 2" xfId="15"/>
    <cellStyle name="Normal 3" xfId="16"/>
    <cellStyle name="Normal 4" xfId="17"/>
    <cellStyle name="Normal 5" xfId="2"/>
    <cellStyle name="Normal 6" xfId="18"/>
    <cellStyle name="Normal 6 2" xfId="19"/>
    <cellStyle name="Normal 7" xfId="20"/>
    <cellStyle name="Normal 7 2" xfId="21"/>
    <cellStyle name="Normal 8" xfId="22"/>
    <cellStyle name="Normal 9" xfId="24"/>
    <cellStyle name="Porcentaj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78"/>
  <sheetViews>
    <sheetView showGridLines="0" tabSelected="1" zoomScale="115" zoomScaleNormal="115" workbookViewId="0">
      <pane xSplit="3" ySplit="5" topLeftCell="D84" activePane="bottomRight" state="frozen"/>
      <selection pane="topRight" activeCell="D1" sqref="D1"/>
      <selection pane="bottomLeft" activeCell="A7" sqref="A7"/>
      <selection pane="bottomRight" activeCell="L25" sqref="L25"/>
    </sheetView>
  </sheetViews>
  <sheetFormatPr baseColWidth="10" defaultColWidth="11.42578125" defaultRowHeight="12.75" x14ac:dyDescent="0.2"/>
  <cols>
    <col min="1" max="1" width="1.7109375" style="157" customWidth="1"/>
    <col min="2" max="2" width="2" style="158" customWidth="1"/>
    <col min="3" max="3" width="32.140625" style="158" customWidth="1"/>
    <col min="4" max="4" width="14.5703125" style="158" hidden="1" customWidth="1"/>
    <col min="5" max="5" width="13.28515625" style="158" hidden="1" customWidth="1"/>
    <col min="6" max="6" width="13.7109375" style="158" hidden="1" customWidth="1"/>
    <col min="7" max="7" width="15.42578125" style="141" customWidth="1"/>
    <col min="8" max="8" width="15.28515625" style="141" customWidth="1"/>
    <col min="9" max="9" width="16.28515625" style="174" customWidth="1"/>
    <col min="10" max="16384" width="11.42578125" style="141"/>
  </cols>
  <sheetData>
    <row r="1" spans="1:9" ht="18" x14ac:dyDescent="0.25">
      <c r="A1" s="138" t="s">
        <v>77</v>
      </c>
      <c r="B1" s="139"/>
      <c r="C1" s="139"/>
      <c r="D1" s="139"/>
      <c r="E1" s="139"/>
      <c r="F1" s="139"/>
      <c r="G1" s="139"/>
      <c r="H1" s="139"/>
      <c r="I1" s="140"/>
    </row>
    <row r="2" spans="1:9" ht="15.75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4"/>
    </row>
    <row r="3" spans="1:9" ht="16.5" thickBot="1" x14ac:dyDescent="0.3">
      <c r="A3" s="145" t="s">
        <v>2</v>
      </c>
      <c r="B3" s="146"/>
      <c r="C3" s="146"/>
      <c r="D3" s="146"/>
      <c r="E3" s="146"/>
      <c r="F3" s="146"/>
      <c r="G3" s="146"/>
      <c r="H3" s="146"/>
      <c r="I3" s="147"/>
    </row>
    <row r="4" spans="1:9" ht="13.5" thickBot="1" x14ac:dyDescent="0.25">
      <c r="A4" s="148"/>
      <c r="B4" s="149"/>
      <c r="C4" s="150"/>
      <c r="D4" s="14" t="s">
        <v>78</v>
      </c>
      <c r="E4" s="15"/>
      <c r="F4" s="16"/>
      <c r="G4" s="14" t="s">
        <v>79</v>
      </c>
      <c r="H4" s="15"/>
      <c r="I4" s="16"/>
    </row>
    <row r="5" spans="1:9" x14ac:dyDescent="0.2">
      <c r="A5" s="151"/>
      <c r="B5" s="152"/>
      <c r="C5" s="153"/>
      <c r="D5" s="20" t="s">
        <v>5</v>
      </c>
      <c r="E5" s="21" t="s">
        <v>6</v>
      </c>
      <c r="F5" s="22" t="s">
        <v>7</v>
      </c>
      <c r="G5" s="20" t="s">
        <v>5</v>
      </c>
      <c r="H5" s="21" t="s">
        <v>6</v>
      </c>
      <c r="I5" s="23" t="s">
        <v>7</v>
      </c>
    </row>
    <row r="6" spans="1:9" x14ac:dyDescent="0.2">
      <c r="A6" s="154" t="s">
        <v>8</v>
      </c>
      <c r="B6" s="155"/>
      <c r="C6" s="156"/>
      <c r="D6" s="27"/>
      <c r="E6" s="28"/>
      <c r="F6" s="29"/>
      <c r="G6" s="27"/>
      <c r="H6" s="28"/>
      <c r="I6" s="30"/>
    </row>
    <row r="7" spans="1:9" x14ac:dyDescent="0.2">
      <c r="A7" s="157" t="s">
        <v>9</v>
      </c>
      <c r="C7" s="159"/>
      <c r="D7" s="34">
        <f>42891000</f>
        <v>42891000</v>
      </c>
      <c r="E7" s="35">
        <v>83183500</v>
      </c>
      <c r="F7" s="36">
        <f t="shared" ref="F7:F23" si="0">+E7-D7</f>
        <v>40292500</v>
      </c>
      <c r="G7" s="37">
        <v>454334727</v>
      </c>
      <c r="H7" s="35">
        <v>454627227</v>
      </c>
      <c r="I7" s="38">
        <f>+H7-G7</f>
        <v>292500</v>
      </c>
    </row>
    <row r="8" spans="1:9" x14ac:dyDescent="0.2">
      <c r="A8" s="157" t="s">
        <v>10</v>
      </c>
      <c r="C8" s="159"/>
      <c r="D8" s="39">
        <v>29417224</v>
      </c>
      <c r="E8" s="40">
        <v>29417224</v>
      </c>
      <c r="F8" s="41">
        <f t="shared" si="0"/>
        <v>0</v>
      </c>
      <c r="G8" s="80">
        <v>264643073</v>
      </c>
      <c r="H8" s="28">
        <v>266412347.66</v>
      </c>
      <c r="I8" s="44">
        <f>+H8-G8</f>
        <v>1769274.6599999964</v>
      </c>
    </row>
    <row r="9" spans="1:9" hidden="1" x14ac:dyDescent="0.2">
      <c r="A9" s="157" t="s">
        <v>11</v>
      </c>
      <c r="C9" s="159"/>
      <c r="D9" s="39">
        <v>0</v>
      </c>
      <c r="E9" s="40">
        <v>0</v>
      </c>
      <c r="F9" s="41">
        <f t="shared" si="0"/>
        <v>0</v>
      </c>
      <c r="G9" s="43">
        <v>0</v>
      </c>
      <c r="H9" s="40">
        <v>0</v>
      </c>
      <c r="I9" s="44">
        <f>+H9-G9</f>
        <v>0</v>
      </c>
    </row>
    <row r="10" spans="1:9" x14ac:dyDescent="0.2">
      <c r="B10" s="152" t="s">
        <v>12</v>
      </c>
      <c r="C10" s="159"/>
      <c r="D10" s="45">
        <f>SUM(D7:D9)</f>
        <v>72308224</v>
      </c>
      <c r="E10" s="46">
        <v>112600724</v>
      </c>
      <c r="F10" s="47">
        <f t="shared" si="0"/>
        <v>40292500</v>
      </c>
      <c r="G10" s="45">
        <f>SUM(G7:G9)</f>
        <v>718977800</v>
      </c>
      <c r="H10" s="46">
        <v>721039574.65999997</v>
      </c>
      <c r="I10" s="47">
        <f t="shared" ref="I10:I15" si="1">SUM(H10-G10)</f>
        <v>2061774.6599999666</v>
      </c>
    </row>
    <row r="11" spans="1:9" x14ac:dyDescent="0.2">
      <c r="A11" s="157" t="s">
        <v>13</v>
      </c>
      <c r="C11" s="159"/>
      <c r="D11" s="37">
        <f>+E11</f>
        <v>935220.48</v>
      </c>
      <c r="E11" s="35">
        <v>935220.48</v>
      </c>
      <c r="F11" s="41">
        <f t="shared" si="0"/>
        <v>0</v>
      </c>
      <c r="G11" s="51">
        <v>23461707.390000004</v>
      </c>
      <c r="H11" s="35">
        <v>23461707.390000004</v>
      </c>
      <c r="I11" s="41">
        <f t="shared" si="1"/>
        <v>0</v>
      </c>
    </row>
    <row r="12" spans="1:9" x14ac:dyDescent="0.2">
      <c r="A12" s="157" t="s">
        <v>14</v>
      </c>
      <c r="C12" s="159"/>
      <c r="D12" s="39">
        <f>+E12</f>
        <v>190000</v>
      </c>
      <c r="E12" s="28">
        <v>190000</v>
      </c>
      <c r="F12" s="41">
        <f t="shared" si="0"/>
        <v>0</v>
      </c>
      <c r="G12" s="27">
        <v>5460948.3500000006</v>
      </c>
      <c r="H12" s="28">
        <v>5460948.3500000006</v>
      </c>
      <c r="I12" s="41">
        <f t="shared" si="1"/>
        <v>0</v>
      </c>
    </row>
    <row r="13" spans="1:9" x14ac:dyDescent="0.2">
      <c r="A13" s="157" t="s">
        <v>15</v>
      </c>
      <c r="C13" s="159"/>
      <c r="D13" s="39">
        <f>+E13</f>
        <v>7500659.6100000003</v>
      </c>
      <c r="E13" s="40">
        <v>7500659.6100000003</v>
      </c>
      <c r="F13" s="41">
        <f t="shared" si="0"/>
        <v>0</v>
      </c>
      <c r="G13" s="42">
        <v>59398566.720000006</v>
      </c>
      <c r="H13" s="40">
        <v>59398566.720000006</v>
      </c>
      <c r="I13" s="41">
        <f t="shared" si="1"/>
        <v>0</v>
      </c>
    </row>
    <row r="14" spans="1:9" x14ac:dyDescent="0.2">
      <c r="A14" s="157" t="s">
        <v>16</v>
      </c>
      <c r="C14" s="159"/>
      <c r="D14" s="39">
        <f>+E14</f>
        <v>2127193.29</v>
      </c>
      <c r="E14" s="28">
        <v>2127193.29</v>
      </c>
      <c r="F14" s="41">
        <f t="shared" si="0"/>
        <v>0</v>
      </c>
      <c r="G14" s="27">
        <v>23101624.969999999</v>
      </c>
      <c r="H14" s="28">
        <v>23101624.969999999</v>
      </c>
      <c r="I14" s="41">
        <f t="shared" si="1"/>
        <v>0</v>
      </c>
    </row>
    <row r="15" spans="1:9" x14ac:dyDescent="0.2">
      <c r="B15" s="152" t="s">
        <v>17</v>
      </c>
      <c r="C15" s="159"/>
      <c r="D15" s="45">
        <f>SUM(D11:D14)</f>
        <v>10753073.379999999</v>
      </c>
      <c r="E15" s="46">
        <v>10753073.379999999</v>
      </c>
      <c r="F15" s="47">
        <f t="shared" si="0"/>
        <v>0</v>
      </c>
      <c r="G15" s="45">
        <f>SUM(G11:G14)</f>
        <v>111422847.43000001</v>
      </c>
      <c r="H15" s="46">
        <v>111422847.43000001</v>
      </c>
      <c r="I15" s="47">
        <f t="shared" si="1"/>
        <v>0</v>
      </c>
    </row>
    <row r="16" spans="1:9" x14ac:dyDescent="0.2">
      <c r="A16" s="157" t="s">
        <v>18</v>
      </c>
      <c r="C16" s="159"/>
      <c r="D16" s="51">
        <v>2710338.1163914357</v>
      </c>
      <c r="E16" s="35">
        <v>2117913</v>
      </c>
      <c r="F16" s="41">
        <f t="shared" si="0"/>
        <v>-592425.11639143573</v>
      </c>
      <c r="G16" s="51">
        <v>63957828.515616909</v>
      </c>
      <c r="H16" s="35">
        <v>58352237.969999999</v>
      </c>
      <c r="I16" s="36">
        <f>+H16-G16</f>
        <v>-5605590.5456169099</v>
      </c>
    </row>
    <row r="17" spans="1:9" x14ac:dyDescent="0.2">
      <c r="A17" s="157" t="s">
        <v>19</v>
      </c>
      <c r="C17" s="159"/>
      <c r="D17" s="42">
        <v>3266011.4927744977</v>
      </c>
      <c r="E17" s="28">
        <v>4769635.5</v>
      </c>
      <c r="F17" s="41">
        <f t="shared" si="0"/>
        <v>1503624.0072255023</v>
      </c>
      <c r="G17" s="27">
        <v>128494037.39866035</v>
      </c>
      <c r="H17" s="28">
        <v>130156951.84999999</v>
      </c>
      <c r="I17" s="41">
        <f>+H17-G17</f>
        <v>1662914.4513396472</v>
      </c>
    </row>
    <row r="18" spans="1:9" x14ac:dyDescent="0.2">
      <c r="A18" s="157" t="s">
        <v>20</v>
      </c>
      <c r="C18" s="159"/>
      <c r="D18" s="42">
        <v>4046938.1172494842</v>
      </c>
      <c r="E18" s="28">
        <v>3623512.84</v>
      </c>
      <c r="F18" s="41">
        <f t="shared" si="0"/>
        <v>-423425.27724948432</v>
      </c>
      <c r="G18" s="27">
        <v>56614174.012786731</v>
      </c>
      <c r="H18" s="28">
        <v>56430331.969999999</v>
      </c>
      <c r="I18" s="41">
        <f t="shared" ref="I18:I23" si="2">+H18-G18</f>
        <v>-183842.04278673232</v>
      </c>
    </row>
    <row r="19" spans="1:9" x14ac:dyDescent="0.2">
      <c r="A19" s="157" t="s">
        <v>21</v>
      </c>
      <c r="C19" s="159"/>
      <c r="D19" s="42">
        <v>93864.854338990088</v>
      </c>
      <c r="E19" s="28">
        <v>47075</v>
      </c>
      <c r="F19" s="41">
        <f t="shared" si="0"/>
        <v>-46789.854338990088</v>
      </c>
      <c r="G19" s="27">
        <v>4422990.1480674045</v>
      </c>
      <c r="H19" s="28">
        <v>4386474</v>
      </c>
      <c r="I19" s="41">
        <f t="shared" si="2"/>
        <v>-36516.148067404516</v>
      </c>
    </row>
    <row r="20" spans="1:9" x14ac:dyDescent="0.2">
      <c r="A20" s="157" t="s">
        <v>22</v>
      </c>
      <c r="C20" s="159"/>
      <c r="D20" s="42">
        <v>108033.65727162594</v>
      </c>
      <c r="E20" s="28">
        <v>193874.22</v>
      </c>
      <c r="F20" s="41">
        <f t="shared" si="0"/>
        <v>85840.562728374061</v>
      </c>
      <c r="G20" s="27">
        <v>4394814.9931162558</v>
      </c>
      <c r="H20" s="28">
        <v>2962279.5000000005</v>
      </c>
      <c r="I20" s="44">
        <f t="shared" si="2"/>
        <v>-1432535.4931162554</v>
      </c>
    </row>
    <row r="21" spans="1:9" x14ac:dyDescent="0.2">
      <c r="A21" s="157" t="s">
        <v>23</v>
      </c>
      <c r="C21" s="159"/>
      <c r="D21" s="42">
        <v>3322143.9158757152</v>
      </c>
      <c r="E21" s="28">
        <v>2162621.46</v>
      </c>
      <c r="F21" s="41">
        <f>+E21-D21</f>
        <v>-1159522.4558757152</v>
      </c>
      <c r="G21" s="27">
        <v>26296505.576548446</v>
      </c>
      <c r="H21" s="28">
        <v>29171647.43</v>
      </c>
      <c r="I21" s="44">
        <f t="shared" si="2"/>
        <v>2875141.8534515537</v>
      </c>
    </row>
    <row r="22" spans="1:9" x14ac:dyDescent="0.2">
      <c r="A22" s="157" t="s">
        <v>24</v>
      </c>
      <c r="C22" s="159"/>
      <c r="D22" s="42">
        <v>578593.92094206263</v>
      </c>
      <c r="E22" s="28">
        <v>610937.86</v>
      </c>
      <c r="F22" s="41">
        <f t="shared" si="0"/>
        <v>32343.939057937358</v>
      </c>
      <c r="G22" s="27">
        <v>3692746.7566286423</v>
      </c>
      <c r="H22" s="28">
        <v>5547735.3400000008</v>
      </c>
      <c r="I22" s="41">
        <f t="shared" si="2"/>
        <v>1854988.5833713585</v>
      </c>
    </row>
    <row r="23" spans="1:9" x14ac:dyDescent="0.2">
      <c r="A23" s="157" t="s">
        <v>25</v>
      </c>
      <c r="C23" s="159"/>
      <c r="D23" s="42">
        <v>438384.50386536139</v>
      </c>
      <c r="E23" s="28">
        <v>285109.21000000002</v>
      </c>
      <c r="F23" s="41">
        <f t="shared" si="0"/>
        <v>-153275.29386536137</v>
      </c>
      <c r="G23" s="27">
        <v>5956771.7595633268</v>
      </c>
      <c r="H23" s="28">
        <v>3782707.2000000002</v>
      </c>
      <c r="I23" s="41">
        <f t="shared" si="2"/>
        <v>-2174064.5595633266</v>
      </c>
    </row>
    <row r="24" spans="1:9" x14ac:dyDescent="0.2">
      <c r="A24" s="157" t="s">
        <v>26</v>
      </c>
      <c r="C24" s="159"/>
      <c r="D24" s="39">
        <v>2733750.1473629465</v>
      </c>
      <c r="E24" s="57">
        <v>1681038.85</v>
      </c>
      <c r="F24" s="44">
        <f>+E24-D24</f>
        <v>-1052711.2973629464</v>
      </c>
      <c r="G24" s="80">
        <v>30353961.762883324</v>
      </c>
      <c r="H24" s="28">
        <v>13093832.239999998</v>
      </c>
      <c r="I24" s="41">
        <f>+H24-G24</f>
        <v>-17260129.522883326</v>
      </c>
    </row>
    <row r="25" spans="1:9" x14ac:dyDescent="0.2">
      <c r="B25" s="152" t="s">
        <v>27</v>
      </c>
      <c r="C25" s="159"/>
      <c r="D25" s="45">
        <f>SUM(D16:D24)</f>
        <v>17298058.726072118</v>
      </c>
      <c r="E25" s="46">
        <v>15491717.939999999</v>
      </c>
      <c r="F25" s="47">
        <f>+E25-D25</f>
        <v>-1806340.7860721182</v>
      </c>
      <c r="G25" s="45">
        <f>SUM(G16:G24)</f>
        <v>324183830.9238714</v>
      </c>
      <c r="H25" s="46">
        <v>303884197.49999994</v>
      </c>
      <c r="I25" s="49">
        <f>SUM(H25-G25)</f>
        <v>-20299633.423871458</v>
      </c>
    </row>
    <row r="26" spans="1:9" x14ac:dyDescent="0.2">
      <c r="C26" s="153" t="s">
        <v>28</v>
      </c>
      <c r="D26" s="59">
        <f>SUM(D25,D15,D10)</f>
        <v>100359356.10607211</v>
      </c>
      <c r="E26" s="60">
        <v>138845515.31999999</v>
      </c>
      <c r="F26" s="61">
        <f>+E26-D26</f>
        <v>38486159.21392788</v>
      </c>
      <c r="G26" s="59">
        <f>SUM(G25,G15,G10)</f>
        <v>1154584478.3538713</v>
      </c>
      <c r="H26" s="60">
        <v>1136346619.5899999</v>
      </c>
      <c r="I26" s="61">
        <f>SUM(H26-G26)</f>
        <v>-18237858.763871431</v>
      </c>
    </row>
    <row r="27" spans="1:9" x14ac:dyDescent="0.2">
      <c r="C27" s="153"/>
      <c r="D27" s="65"/>
      <c r="E27" s="66"/>
      <c r="F27" s="67"/>
      <c r="G27" s="65"/>
      <c r="H27" s="66"/>
      <c r="I27" s="67"/>
    </row>
    <row r="28" spans="1:9" x14ac:dyDescent="0.2">
      <c r="B28" s="158" t="s">
        <v>29</v>
      </c>
      <c r="C28" s="153"/>
      <c r="D28" s="68">
        <v>1062819.6340264776</v>
      </c>
      <c r="E28" s="69">
        <v>1244698.05</v>
      </c>
      <c r="F28" s="70">
        <f>+E28-D28</f>
        <v>181878.41597352247</v>
      </c>
      <c r="G28" s="68">
        <v>36265968.185800724</v>
      </c>
      <c r="H28" s="69">
        <v>40237382.239999995</v>
      </c>
      <c r="I28" s="70">
        <f>+H28-G28</f>
        <v>3971414.0541992709</v>
      </c>
    </row>
    <row r="29" spans="1:9" x14ac:dyDescent="0.2">
      <c r="C29" s="153" t="s">
        <v>30</v>
      </c>
      <c r="D29" s="59">
        <f>SUM(D26-D28)</f>
        <v>99296536.47204563</v>
      </c>
      <c r="E29" s="60">
        <v>137600817.26999998</v>
      </c>
      <c r="F29" s="61">
        <f>+E29-D29</f>
        <v>38304280.797954351</v>
      </c>
      <c r="G29" s="59">
        <f>SUM(G26-G28)</f>
        <v>1118318510.1680706</v>
      </c>
      <c r="H29" s="60">
        <v>1096109237.3499999</v>
      </c>
      <c r="I29" s="61">
        <f>+H29-G29</f>
        <v>-22209272.81807065</v>
      </c>
    </row>
    <row r="30" spans="1:9" x14ac:dyDescent="0.2">
      <c r="A30" s="160" t="s">
        <v>31</v>
      </c>
      <c r="C30" s="159"/>
      <c r="D30" s="72"/>
      <c r="E30" s="73"/>
      <c r="F30" s="29"/>
      <c r="G30" s="27"/>
      <c r="H30" s="28"/>
      <c r="I30" s="30"/>
    </row>
    <row r="31" spans="1:9" x14ac:dyDescent="0.2">
      <c r="A31" s="154" t="s">
        <v>32</v>
      </c>
      <c r="B31" s="161"/>
      <c r="C31" s="162"/>
      <c r="D31" s="27"/>
      <c r="E31" s="28"/>
      <c r="F31" s="29"/>
      <c r="G31" s="27"/>
      <c r="H31" s="28"/>
      <c r="I31" s="30"/>
    </row>
    <row r="32" spans="1:9" x14ac:dyDescent="0.2">
      <c r="A32" s="157" t="s">
        <v>33</v>
      </c>
      <c r="C32" s="159"/>
      <c r="D32" s="130">
        <v>99532372.793388486</v>
      </c>
      <c r="E32" s="163">
        <v>83181329.020000011</v>
      </c>
      <c r="F32" s="132">
        <f>+E32-D32</f>
        <v>-16351043.773388475</v>
      </c>
      <c r="G32" s="37">
        <v>709509533.15378249</v>
      </c>
      <c r="H32" s="35">
        <v>657214111.17999995</v>
      </c>
      <c r="I32" s="97">
        <f>+H32-G32</f>
        <v>-52295421.973782539</v>
      </c>
    </row>
    <row r="33" spans="1:9" x14ac:dyDescent="0.2">
      <c r="A33" s="157" t="s">
        <v>34</v>
      </c>
      <c r="C33" s="159"/>
      <c r="D33" s="80">
        <v>7684271.1017845413</v>
      </c>
      <c r="E33" s="57">
        <v>8086982.7400000002</v>
      </c>
      <c r="F33" s="44">
        <f>+E33-D33</f>
        <v>402711.63821545895</v>
      </c>
      <c r="G33" s="80">
        <v>93214576.054581642</v>
      </c>
      <c r="H33" s="28">
        <v>100931219.60999998</v>
      </c>
      <c r="I33" s="125">
        <f>+H33-G33</f>
        <v>7716643.5554183424</v>
      </c>
    </row>
    <row r="34" spans="1:9" x14ac:dyDescent="0.2">
      <c r="A34" s="157" t="s">
        <v>35</v>
      </c>
      <c r="C34" s="159"/>
      <c r="D34" s="80">
        <v>1560206.1531964412</v>
      </c>
      <c r="E34" s="57">
        <v>4932852.09</v>
      </c>
      <c r="F34" s="44">
        <f t="shared" ref="F34:F35" si="3">+E34-D34</f>
        <v>3372645.9368035588</v>
      </c>
      <c r="G34" s="80">
        <v>54897038.924675226</v>
      </c>
      <c r="H34" s="28">
        <v>45956033.469999999</v>
      </c>
      <c r="I34" s="125">
        <f t="shared" ref="I34" si="4">+H34-G34</f>
        <v>-8941005.4546752274</v>
      </c>
    </row>
    <row r="35" spans="1:9" x14ac:dyDescent="0.2">
      <c r="A35" s="157" t="s">
        <v>36</v>
      </c>
      <c r="C35" s="159"/>
      <c r="D35" s="80">
        <v>3355742.0921123708</v>
      </c>
      <c r="E35" s="57">
        <v>963143.7</v>
      </c>
      <c r="F35" s="44">
        <f t="shared" si="3"/>
        <v>-2392598.3921123706</v>
      </c>
      <c r="G35" s="80">
        <v>36774652.661968142</v>
      </c>
      <c r="H35" s="28">
        <v>23239565.66</v>
      </c>
      <c r="I35" s="125">
        <f>+H35-G35</f>
        <v>-13535087.001968142</v>
      </c>
    </row>
    <row r="36" spans="1:9" x14ac:dyDescent="0.2">
      <c r="A36" s="157" t="s">
        <v>37</v>
      </c>
      <c r="C36" s="159"/>
      <c r="D36" s="80">
        <v>1876417.8986048396</v>
      </c>
      <c r="E36" s="57">
        <v>1210915.1000000001</v>
      </c>
      <c r="F36" s="44">
        <f>+E36-D36</f>
        <v>-665502.79860483948</v>
      </c>
      <c r="G36" s="80">
        <v>37935104.635990992</v>
      </c>
      <c r="H36" s="28">
        <v>16873351.140000001</v>
      </c>
      <c r="I36" s="125">
        <f>+H36-G36</f>
        <v>-21061753.495990992</v>
      </c>
    </row>
    <row r="37" spans="1:9" hidden="1" x14ac:dyDescent="0.2">
      <c r="A37" s="157" t="s">
        <v>38</v>
      </c>
      <c r="B37" s="164"/>
      <c r="C37" s="164"/>
      <c r="D37" s="127">
        <v>0</v>
      </c>
      <c r="E37" s="128">
        <v>0</v>
      </c>
      <c r="F37" s="129">
        <f>+E37-D37</f>
        <v>0</v>
      </c>
      <c r="G37" s="127">
        <v>0</v>
      </c>
      <c r="H37" s="128">
        <v>0</v>
      </c>
      <c r="I37" s="41">
        <f>SUM(H37-G37)</f>
        <v>0</v>
      </c>
    </row>
    <row r="38" spans="1:9" x14ac:dyDescent="0.2">
      <c r="B38" s="152" t="s">
        <v>39</v>
      </c>
      <c r="C38" s="159"/>
      <c r="D38" s="45">
        <f>SUM(D32:D37)</f>
        <v>114009010.03908668</v>
      </c>
      <c r="E38" s="46">
        <v>98375222.650000006</v>
      </c>
      <c r="F38" s="47">
        <f>SUM(E38-D38)</f>
        <v>-15633787.389086679</v>
      </c>
      <c r="G38" s="45">
        <f>SUM(G32:G37)</f>
        <v>932330905.43099844</v>
      </c>
      <c r="H38" s="46">
        <v>844214281.05999994</v>
      </c>
      <c r="I38" s="50">
        <f>SUM(H38-G38)</f>
        <v>-88116624.370998502</v>
      </c>
    </row>
    <row r="39" spans="1:9" x14ac:dyDescent="0.2">
      <c r="A39" s="157" t="s">
        <v>40</v>
      </c>
      <c r="C39" s="159"/>
      <c r="D39" s="130">
        <v>69594.117493449492</v>
      </c>
      <c r="E39" s="131">
        <v>50845.15</v>
      </c>
      <c r="F39" s="132">
        <f>+E39-D39</f>
        <v>-18748.967493449491</v>
      </c>
      <c r="G39" s="51">
        <v>1100705.8069278251</v>
      </c>
      <c r="H39" s="35">
        <v>547260.46</v>
      </c>
      <c r="I39" s="97">
        <f>+H39-G39</f>
        <v>-553445.34692782513</v>
      </c>
    </row>
    <row r="40" spans="1:9" x14ac:dyDescent="0.2">
      <c r="A40" s="157" t="s">
        <v>41</v>
      </c>
      <c r="C40" s="159"/>
      <c r="D40" s="27">
        <v>17216.620454609747</v>
      </c>
      <c r="E40" s="28">
        <v>85070.81</v>
      </c>
      <c r="F40" s="41">
        <f>+E40-D40</f>
        <v>67854.189545390254</v>
      </c>
      <c r="G40" s="27">
        <v>747036.25257344625</v>
      </c>
      <c r="H40" s="28">
        <v>940380.61999999988</v>
      </c>
      <c r="I40" s="125">
        <f>+H40-G40</f>
        <v>193344.36742655362</v>
      </c>
    </row>
    <row r="41" spans="1:9" x14ac:dyDescent="0.2">
      <c r="A41" s="157" t="s">
        <v>42</v>
      </c>
      <c r="C41" s="159"/>
      <c r="D41" s="27">
        <v>254358.017184656</v>
      </c>
      <c r="E41" s="28">
        <v>273495.40000000002</v>
      </c>
      <c r="F41" s="41">
        <f>+E41-D41</f>
        <v>19137.382815344026</v>
      </c>
      <c r="G41" s="27">
        <v>2614404.7296156441</v>
      </c>
      <c r="H41" s="28">
        <v>2217962.81</v>
      </c>
      <c r="I41" s="125">
        <f t="shared" ref="I41:I45" si="5">+H41-G41</f>
        <v>-396441.91961564403</v>
      </c>
    </row>
    <row r="42" spans="1:9" x14ac:dyDescent="0.2">
      <c r="A42" s="157" t="s">
        <v>43</v>
      </c>
      <c r="C42" s="159"/>
      <c r="D42" s="27">
        <v>39861.770162161738</v>
      </c>
      <c r="E42" s="28">
        <v>8655</v>
      </c>
      <c r="F42" s="41">
        <f t="shared" ref="F42:F45" si="6">+E42-D42</f>
        <v>-31206.770162161738</v>
      </c>
      <c r="G42" s="27">
        <v>323518.26495884452</v>
      </c>
      <c r="H42" s="28">
        <v>226589.07</v>
      </c>
      <c r="I42" s="125">
        <f t="shared" si="5"/>
        <v>-96929.194958844513</v>
      </c>
    </row>
    <row r="43" spans="1:9" x14ac:dyDescent="0.2">
      <c r="A43" s="157" t="s">
        <v>44</v>
      </c>
      <c r="C43" s="159"/>
      <c r="D43" s="27">
        <v>18095.221049021384</v>
      </c>
      <c r="E43" s="28">
        <v>34960.300000000003</v>
      </c>
      <c r="F43" s="41">
        <f t="shared" si="6"/>
        <v>16865.078950978619</v>
      </c>
      <c r="G43" s="27">
        <v>453667.72247502755</v>
      </c>
      <c r="H43" s="28">
        <v>479306.64</v>
      </c>
      <c r="I43" s="125">
        <f t="shared" si="5"/>
        <v>25638.917524972465</v>
      </c>
    </row>
    <row r="44" spans="1:9" hidden="1" x14ac:dyDescent="0.2">
      <c r="A44" s="157" t="s">
        <v>45</v>
      </c>
      <c r="C44" s="159"/>
      <c r="D44" s="42">
        <v>0</v>
      </c>
      <c r="E44" s="40">
        <v>0</v>
      </c>
      <c r="F44" s="41">
        <f t="shared" si="6"/>
        <v>0</v>
      </c>
      <c r="G44" s="42">
        <v>0</v>
      </c>
      <c r="H44" s="40">
        <v>0</v>
      </c>
      <c r="I44" s="125">
        <f t="shared" si="5"/>
        <v>0</v>
      </c>
    </row>
    <row r="45" spans="1:9" x14ac:dyDescent="0.2">
      <c r="A45" s="157" t="s">
        <v>46</v>
      </c>
      <c r="C45" s="159"/>
      <c r="D45" s="27">
        <v>18875.782982258908</v>
      </c>
      <c r="E45" s="28">
        <v>4542.12</v>
      </c>
      <c r="F45" s="41">
        <f t="shared" si="6"/>
        <v>-14333.662982258909</v>
      </c>
      <c r="G45" s="27">
        <v>216043.90511465279</v>
      </c>
      <c r="H45" s="28">
        <v>161723.83999999997</v>
      </c>
      <c r="I45" s="125">
        <f t="shared" si="5"/>
        <v>-54320.065114652825</v>
      </c>
    </row>
    <row r="46" spans="1:9" x14ac:dyDescent="0.2">
      <c r="A46" s="157" t="s">
        <v>47</v>
      </c>
      <c r="C46" s="159"/>
      <c r="D46" s="27">
        <v>4735.463967958286</v>
      </c>
      <c r="E46" s="133">
        <v>4880</v>
      </c>
      <c r="F46" s="41">
        <f>+E46-D46</f>
        <v>144.53603204171395</v>
      </c>
      <c r="G46" s="27">
        <v>111617.47387130828</v>
      </c>
      <c r="H46" s="28">
        <v>12647.31</v>
      </c>
      <c r="I46" s="125">
        <f>+H46-G46</f>
        <v>-98970.163871308279</v>
      </c>
    </row>
    <row r="47" spans="1:9" x14ac:dyDescent="0.2">
      <c r="B47" s="152" t="s">
        <v>48</v>
      </c>
      <c r="C47" s="159"/>
      <c r="D47" s="45">
        <f>SUM(D39:D46)</f>
        <v>422736.99329411553</v>
      </c>
      <c r="E47" s="95">
        <v>462448.77999999997</v>
      </c>
      <c r="F47" s="47">
        <f>SUM(E47-D47)</f>
        <v>39711.786705884442</v>
      </c>
      <c r="G47" s="45">
        <f>SUM(G39:G46)</f>
        <v>5566994.1555367485</v>
      </c>
      <c r="H47" s="95">
        <v>4585870.7499999991</v>
      </c>
      <c r="I47" s="50">
        <f t="shared" ref="I47:I61" si="7">SUM(H47-G47)</f>
        <v>-981123.4055367494</v>
      </c>
    </row>
    <row r="48" spans="1:9" x14ac:dyDescent="0.2">
      <c r="C48" s="153" t="s">
        <v>49</v>
      </c>
      <c r="D48" s="94">
        <f>SUM(D47,D38)</f>
        <v>114431747.0323808</v>
      </c>
      <c r="E48" s="95">
        <v>98837671.430000007</v>
      </c>
      <c r="F48" s="47">
        <f>SUM(E48-D48)</f>
        <v>-15594075.602380797</v>
      </c>
      <c r="G48" s="94">
        <f>SUM(G47,G38)</f>
        <v>937897899.58653522</v>
      </c>
      <c r="H48" s="95">
        <v>848800151.80999994</v>
      </c>
      <c r="I48" s="50">
        <f t="shared" si="7"/>
        <v>-89097747.776535273</v>
      </c>
    </row>
    <row r="49" spans="1:9" x14ac:dyDescent="0.2">
      <c r="A49" s="157" t="s">
        <v>50</v>
      </c>
      <c r="C49" s="159"/>
      <c r="D49" s="96">
        <v>0</v>
      </c>
      <c r="E49" s="77">
        <v>0</v>
      </c>
      <c r="F49" s="78">
        <f>+E49-D49</f>
        <v>0</v>
      </c>
      <c r="G49" s="51">
        <v>0</v>
      </c>
      <c r="H49" s="35">
        <v>67400</v>
      </c>
      <c r="I49" s="97">
        <f t="shared" si="7"/>
        <v>67400</v>
      </c>
    </row>
    <row r="50" spans="1:9" x14ac:dyDescent="0.2">
      <c r="A50" s="157" t="s">
        <v>51</v>
      </c>
      <c r="C50" s="159"/>
      <c r="D50" s="98">
        <v>12425.660383669965</v>
      </c>
      <c r="E50" s="58">
        <v>0</v>
      </c>
      <c r="F50" s="44">
        <f>+E50-D50</f>
        <v>-12425.660383669965</v>
      </c>
      <c r="G50" s="42">
        <v>107281.73276552302</v>
      </c>
      <c r="H50" s="28">
        <v>229431.59999999998</v>
      </c>
      <c r="I50" s="134">
        <f t="shared" si="7"/>
        <v>122149.86723447696</v>
      </c>
    </row>
    <row r="51" spans="1:9" hidden="1" x14ac:dyDescent="0.2">
      <c r="A51" s="157" t="s">
        <v>52</v>
      </c>
      <c r="C51" s="159"/>
      <c r="D51" s="98">
        <v>0</v>
      </c>
      <c r="E51" s="58">
        <v>0</v>
      </c>
      <c r="F51" s="44">
        <f>+E51-D51</f>
        <v>0</v>
      </c>
      <c r="G51" s="42">
        <v>0</v>
      </c>
      <c r="H51" s="28">
        <v>0</v>
      </c>
      <c r="I51" s="134">
        <f t="shared" si="7"/>
        <v>0</v>
      </c>
    </row>
    <row r="52" spans="1:9" x14ac:dyDescent="0.2">
      <c r="A52" s="157" t="s">
        <v>53</v>
      </c>
      <c r="C52" s="159"/>
      <c r="D52" s="98">
        <v>4920891.1876310548</v>
      </c>
      <c r="E52" s="58">
        <v>9646703.4299999997</v>
      </c>
      <c r="F52" s="41">
        <f>+E52-D52</f>
        <v>4725812.2423689449</v>
      </c>
      <c r="G52" s="42">
        <v>50080869.932936221</v>
      </c>
      <c r="H52" s="28">
        <v>56589387.190000005</v>
      </c>
      <c r="I52" s="125">
        <f t="shared" si="7"/>
        <v>6508517.2570637837</v>
      </c>
    </row>
    <row r="53" spans="1:9" x14ac:dyDescent="0.2">
      <c r="A53" s="157" t="s">
        <v>54</v>
      </c>
      <c r="C53" s="159"/>
      <c r="D53" s="98">
        <v>0</v>
      </c>
      <c r="E53" s="58">
        <v>0</v>
      </c>
      <c r="F53" s="41">
        <f t="shared" ref="F53:F58" si="8">+E53-D53</f>
        <v>0</v>
      </c>
      <c r="G53" s="42">
        <v>69836.28896057661</v>
      </c>
      <c r="H53" s="28">
        <v>97099.290000000008</v>
      </c>
      <c r="I53" s="125">
        <f t="shared" si="7"/>
        <v>27263.001039423398</v>
      </c>
    </row>
    <row r="54" spans="1:9" x14ac:dyDescent="0.2">
      <c r="A54" s="157" t="s">
        <v>55</v>
      </c>
      <c r="C54" s="159"/>
      <c r="D54" s="98">
        <v>766545.8749362157</v>
      </c>
      <c r="E54" s="58">
        <v>-100764.18000000001</v>
      </c>
      <c r="F54" s="41">
        <f t="shared" si="8"/>
        <v>-867310.05493621575</v>
      </c>
      <c r="G54" s="42">
        <v>6106515.9551470466</v>
      </c>
      <c r="H54" s="28">
        <v>6626865.4100000001</v>
      </c>
      <c r="I54" s="125">
        <f t="shared" si="7"/>
        <v>520349.45485295355</v>
      </c>
    </row>
    <row r="55" spans="1:9" x14ac:dyDescent="0.2">
      <c r="A55" s="157" t="s">
        <v>56</v>
      </c>
      <c r="C55" s="159"/>
      <c r="D55" s="98">
        <v>632041.8516530199</v>
      </c>
      <c r="E55" s="58">
        <v>-2854917.7399999998</v>
      </c>
      <c r="F55" s="41">
        <f t="shared" si="8"/>
        <v>-3486959.5916530197</v>
      </c>
      <c r="G55" s="42">
        <v>18073135.231124327</v>
      </c>
      <c r="H55" s="28">
        <v>17345417.090000004</v>
      </c>
      <c r="I55" s="125">
        <f t="shared" si="7"/>
        <v>-727718.14112432301</v>
      </c>
    </row>
    <row r="56" spans="1:9" x14ac:dyDescent="0.2">
      <c r="A56" s="157" t="s">
        <v>57</v>
      </c>
      <c r="C56" s="159"/>
      <c r="D56" s="98">
        <v>7178.3479148697243</v>
      </c>
      <c r="E56" s="58">
        <v>0</v>
      </c>
      <c r="F56" s="41">
        <f t="shared" si="8"/>
        <v>-7178.3479148697243</v>
      </c>
      <c r="G56" s="42">
        <v>634091.78957368492</v>
      </c>
      <c r="H56" s="28">
        <v>1074909</v>
      </c>
      <c r="I56" s="125">
        <f t="shared" si="7"/>
        <v>440817.21042631508</v>
      </c>
    </row>
    <row r="57" spans="1:9" x14ac:dyDescent="0.2">
      <c r="A57" s="157" t="s">
        <v>58</v>
      </c>
      <c r="C57" s="159"/>
      <c r="D57" s="98">
        <v>2568013.6437851274</v>
      </c>
      <c r="E57" s="58">
        <v>412934.05000000005</v>
      </c>
      <c r="F57" s="41">
        <f t="shared" si="8"/>
        <v>-2155079.5937851276</v>
      </c>
      <c r="G57" s="42">
        <v>4889619.4153574482</v>
      </c>
      <c r="H57" s="28">
        <v>6224161.4299999997</v>
      </c>
      <c r="I57" s="125">
        <f t="shared" si="7"/>
        <v>1334542.0146425515</v>
      </c>
    </row>
    <row r="58" spans="1:9" x14ac:dyDescent="0.2">
      <c r="A58" s="157" t="s">
        <v>75</v>
      </c>
      <c r="C58" s="159"/>
      <c r="D58" s="98">
        <v>0</v>
      </c>
      <c r="E58" s="58">
        <v>144526.39999999999</v>
      </c>
      <c r="F58" s="41">
        <f t="shared" si="8"/>
        <v>144526.39999999999</v>
      </c>
      <c r="G58" s="42">
        <v>0</v>
      </c>
      <c r="H58" s="28">
        <v>2190122.4500000002</v>
      </c>
      <c r="I58" s="125">
        <f t="shared" si="7"/>
        <v>2190122.4500000002</v>
      </c>
    </row>
    <row r="59" spans="1:9" hidden="1" x14ac:dyDescent="0.2">
      <c r="A59" s="157" t="s">
        <v>60</v>
      </c>
      <c r="C59" s="159"/>
      <c r="D59" s="98">
        <v>0</v>
      </c>
      <c r="E59" s="58">
        <v>0</v>
      </c>
      <c r="F59" s="41">
        <f>+E59-D59</f>
        <v>0</v>
      </c>
      <c r="G59" s="39">
        <v>0</v>
      </c>
      <c r="H59" s="40">
        <v>0</v>
      </c>
      <c r="I59" s="125">
        <f t="shared" si="7"/>
        <v>0</v>
      </c>
    </row>
    <row r="60" spans="1:9" x14ac:dyDescent="0.2">
      <c r="B60" s="152" t="s">
        <v>61</v>
      </c>
      <c r="C60" s="159"/>
      <c r="D60" s="94">
        <f>SUM(D49:D59)</f>
        <v>8907096.5663039573</v>
      </c>
      <c r="E60" s="95">
        <v>7248480.96</v>
      </c>
      <c r="F60" s="47">
        <f>SUM(E60-D60)</f>
        <v>-1658615.6063039573</v>
      </c>
      <c r="G60" s="94">
        <f>SUM(G49:G59)</f>
        <v>79961350.345864832</v>
      </c>
      <c r="H60" s="95">
        <v>90444792.460000023</v>
      </c>
      <c r="I60" s="50">
        <f t="shared" si="7"/>
        <v>10483442.114135191</v>
      </c>
    </row>
    <row r="61" spans="1:9" x14ac:dyDescent="0.2">
      <c r="C61" s="153" t="s">
        <v>62</v>
      </c>
      <c r="D61" s="99">
        <f>SUM(D48+D60)</f>
        <v>123338843.59868476</v>
      </c>
      <c r="E61" s="100">
        <v>106086152.39</v>
      </c>
      <c r="F61" s="61">
        <f>SUM(E61-D61)</f>
        <v>-17252691.208684757</v>
      </c>
      <c r="G61" s="99">
        <f>SUM(G48+G60)</f>
        <v>1017859249.9324</v>
      </c>
      <c r="H61" s="100">
        <v>939244944.26999998</v>
      </c>
      <c r="I61" s="136">
        <f t="shared" si="7"/>
        <v>-78614305.662400007</v>
      </c>
    </row>
    <row r="62" spans="1:9" x14ac:dyDescent="0.2">
      <c r="A62" s="160" t="s">
        <v>63</v>
      </c>
      <c r="C62" s="153"/>
      <c r="D62" s="27"/>
      <c r="E62" s="73"/>
      <c r="F62" s="29"/>
      <c r="G62" s="27"/>
      <c r="H62" s="73"/>
      <c r="I62" s="29"/>
    </row>
    <row r="63" spans="1:9" x14ac:dyDescent="0.2">
      <c r="A63" s="157" t="s">
        <v>33</v>
      </c>
      <c r="C63" s="153"/>
      <c r="D63" s="51">
        <f t="shared" ref="D63:D68" si="9">+E63</f>
        <v>55621</v>
      </c>
      <c r="E63" s="35">
        <v>55621</v>
      </c>
      <c r="F63" s="36">
        <f t="shared" ref="F63:F72" si="10">SUM(E63-D63)</f>
        <v>0</v>
      </c>
      <c r="G63" s="51">
        <v>674518</v>
      </c>
      <c r="H63" s="35">
        <v>674518</v>
      </c>
      <c r="I63" s="36">
        <f t="shared" ref="I63:I69" si="11">SUM(H63-G63)</f>
        <v>0</v>
      </c>
    </row>
    <row r="64" spans="1:9" x14ac:dyDescent="0.2">
      <c r="A64" s="157" t="s">
        <v>34</v>
      </c>
      <c r="C64" s="153"/>
      <c r="D64" s="42">
        <f t="shared" si="9"/>
        <v>1250512.96</v>
      </c>
      <c r="E64" s="40">
        <v>1250512.96</v>
      </c>
      <c r="F64" s="41">
        <f t="shared" si="10"/>
        <v>0</v>
      </c>
      <c r="G64" s="165">
        <v>11433123.800000001</v>
      </c>
      <c r="H64" s="28">
        <v>11433123.800000001</v>
      </c>
      <c r="I64" s="41">
        <f t="shared" si="11"/>
        <v>0</v>
      </c>
    </row>
    <row r="65" spans="1:9" x14ac:dyDescent="0.2">
      <c r="A65" s="157" t="s">
        <v>64</v>
      </c>
      <c r="C65" s="153"/>
      <c r="D65" s="42">
        <f t="shared" si="9"/>
        <v>199686.2</v>
      </c>
      <c r="E65" s="40">
        <v>199686.2</v>
      </c>
      <c r="F65" s="41">
        <f t="shared" si="10"/>
        <v>0</v>
      </c>
      <c r="G65" s="165">
        <v>6898971.0899999999</v>
      </c>
      <c r="H65" s="28">
        <v>6898971.0899999999</v>
      </c>
      <c r="I65" s="41">
        <f t="shared" si="11"/>
        <v>0</v>
      </c>
    </row>
    <row r="66" spans="1:9" x14ac:dyDescent="0.2">
      <c r="A66" s="157" t="s">
        <v>36</v>
      </c>
      <c r="C66" s="153"/>
      <c r="D66" s="42">
        <f t="shared" si="9"/>
        <v>9682.56</v>
      </c>
      <c r="E66" s="40">
        <v>9682.56</v>
      </c>
      <c r="F66" s="41">
        <f t="shared" si="10"/>
        <v>0</v>
      </c>
      <c r="G66" s="165">
        <v>1715202.26</v>
      </c>
      <c r="H66" s="28">
        <v>1715202.26</v>
      </c>
      <c r="I66" s="41">
        <f t="shared" si="11"/>
        <v>0</v>
      </c>
    </row>
    <row r="67" spans="1:9" hidden="1" x14ac:dyDescent="0.2">
      <c r="A67" s="157" t="s">
        <v>65</v>
      </c>
      <c r="C67" s="153"/>
      <c r="D67" s="42">
        <f t="shared" si="9"/>
        <v>0</v>
      </c>
      <c r="E67" s="40">
        <v>0</v>
      </c>
      <c r="F67" s="41">
        <f t="shared" si="10"/>
        <v>0</v>
      </c>
      <c r="G67" s="166">
        <v>0</v>
      </c>
      <c r="H67" s="167">
        <v>0</v>
      </c>
      <c r="I67" s="41">
        <f t="shared" si="11"/>
        <v>0</v>
      </c>
    </row>
    <row r="68" spans="1:9" x14ac:dyDescent="0.2">
      <c r="A68" s="157" t="s">
        <v>37</v>
      </c>
      <c r="C68" s="153"/>
      <c r="D68" s="42">
        <f t="shared" si="9"/>
        <v>0</v>
      </c>
      <c r="E68" s="40">
        <v>0</v>
      </c>
      <c r="F68" s="41">
        <f t="shared" si="10"/>
        <v>0</v>
      </c>
      <c r="G68" s="165">
        <v>2920496.8499999996</v>
      </c>
      <c r="H68" s="28">
        <v>2920496.8499999996</v>
      </c>
      <c r="I68" s="41">
        <f t="shared" si="11"/>
        <v>0</v>
      </c>
    </row>
    <row r="69" spans="1:9" x14ac:dyDescent="0.2">
      <c r="B69" s="152" t="s">
        <v>66</v>
      </c>
      <c r="C69" s="153"/>
      <c r="D69" s="102">
        <f>SUM(D63:D68)</f>
        <v>1515502.72</v>
      </c>
      <c r="E69" s="103">
        <v>1515502.72</v>
      </c>
      <c r="F69" s="104">
        <f t="shared" si="10"/>
        <v>0</v>
      </c>
      <c r="G69" s="102">
        <f>SUM(G63:G68)</f>
        <v>23642312</v>
      </c>
      <c r="H69" s="103">
        <v>23642312</v>
      </c>
      <c r="I69" s="168">
        <f t="shared" si="11"/>
        <v>0</v>
      </c>
    </row>
    <row r="70" spans="1:9" x14ac:dyDescent="0.2">
      <c r="A70" s="157" t="s">
        <v>53</v>
      </c>
      <c r="B70" s="152"/>
      <c r="C70" s="153"/>
      <c r="D70" s="51">
        <f>+E70</f>
        <v>7500659.6100000003</v>
      </c>
      <c r="E70" s="35">
        <v>7500659.6100000003</v>
      </c>
      <c r="F70" s="36">
        <f t="shared" si="10"/>
        <v>0</v>
      </c>
      <c r="G70" s="51">
        <v>59398566.720000006</v>
      </c>
      <c r="H70" s="35">
        <v>59398566.720000006</v>
      </c>
      <c r="I70" s="105">
        <f>-SUM(H70-G70)</f>
        <v>0</v>
      </c>
    </row>
    <row r="71" spans="1:9" x14ac:dyDescent="0.2">
      <c r="A71" s="157" t="s">
        <v>67</v>
      </c>
      <c r="C71" s="153"/>
      <c r="D71" s="42">
        <f>+E71</f>
        <v>376644.91000000003</v>
      </c>
      <c r="E71" s="40">
        <v>376644.91000000003</v>
      </c>
      <c r="F71" s="41">
        <f t="shared" si="10"/>
        <v>0</v>
      </c>
      <c r="G71" s="165">
        <v>19899386.449999999</v>
      </c>
      <c r="H71" s="28">
        <v>19899386.449999999</v>
      </c>
      <c r="I71" s="125">
        <f>SUM(H71-G71)</f>
        <v>0</v>
      </c>
    </row>
    <row r="72" spans="1:9" x14ac:dyDescent="0.2">
      <c r="A72" s="157" t="s">
        <v>68</v>
      </c>
      <c r="C72" s="153"/>
      <c r="D72" s="42">
        <f>+E72</f>
        <v>0</v>
      </c>
      <c r="E72" s="40">
        <v>0</v>
      </c>
      <c r="F72" s="41">
        <f t="shared" si="10"/>
        <v>0</v>
      </c>
      <c r="G72" s="42">
        <v>14500</v>
      </c>
      <c r="H72" s="40">
        <v>14500</v>
      </c>
      <c r="I72" s="125">
        <f>SUM(H72-G72)</f>
        <v>0</v>
      </c>
    </row>
    <row r="73" spans="1:9" x14ac:dyDescent="0.2">
      <c r="B73" s="152" t="s">
        <v>69</v>
      </c>
      <c r="C73" s="159"/>
      <c r="D73" s="102">
        <f>SUM(D70:D72)</f>
        <v>7877304.5200000005</v>
      </c>
      <c r="E73" s="103">
        <v>7877304.5200000005</v>
      </c>
      <c r="F73" s="104">
        <f>SUM(F70:F72)</f>
        <v>0</v>
      </c>
      <c r="G73" s="102">
        <f>SUM(G70:G72)</f>
        <v>79312453.170000002</v>
      </c>
      <c r="H73" s="103">
        <v>79312453.170000002</v>
      </c>
      <c r="I73" s="168">
        <f>SUM(I70:I72)</f>
        <v>0</v>
      </c>
    </row>
    <row r="74" spans="1:9" x14ac:dyDescent="0.2">
      <c r="B74" s="152"/>
      <c r="C74" s="153" t="s">
        <v>70</v>
      </c>
      <c r="D74" s="59">
        <f>SUM(D73,D69)</f>
        <v>9392807.2400000002</v>
      </c>
      <c r="E74" s="60">
        <v>9392807.2400000002</v>
      </c>
      <c r="F74" s="61">
        <f>SUM(E74-D74)</f>
        <v>0</v>
      </c>
      <c r="G74" s="59">
        <f>SUM(G73,G69)</f>
        <v>102954765.17</v>
      </c>
      <c r="H74" s="60">
        <v>102954765.17</v>
      </c>
      <c r="I74" s="61">
        <f>SUM(H74-G74)</f>
        <v>0</v>
      </c>
    </row>
    <row r="75" spans="1:9" x14ac:dyDescent="0.2">
      <c r="C75" s="159"/>
      <c r="D75" s="27"/>
      <c r="E75" s="28"/>
      <c r="F75" s="29"/>
      <c r="G75" s="27"/>
      <c r="H75" s="28"/>
      <c r="I75" s="30"/>
    </row>
    <row r="76" spans="1:9" x14ac:dyDescent="0.2">
      <c r="C76" s="153" t="s">
        <v>71</v>
      </c>
      <c r="D76" s="106">
        <f>SUM(D61+D74)+1</f>
        <v>132731651.83868475</v>
      </c>
      <c r="E76" s="60">
        <v>115478959.63</v>
      </c>
      <c r="F76" s="61">
        <f>SUM(F61+F74)</f>
        <v>-17252691.208684757</v>
      </c>
      <c r="G76" s="106">
        <f>SUM(G61+G74)</f>
        <v>1120814015.1024001</v>
      </c>
      <c r="H76" s="135">
        <v>1042199709.4399999</v>
      </c>
      <c r="I76" s="136">
        <f>SUM(I61+I74)</f>
        <v>-78614305.662400007</v>
      </c>
    </row>
    <row r="77" spans="1:9" ht="13.5" thickBot="1" x14ac:dyDescent="0.25">
      <c r="A77" s="169" t="s">
        <v>76</v>
      </c>
      <c r="B77" s="170"/>
      <c r="C77" s="171"/>
      <c r="D77" s="110"/>
      <c r="E77" s="111">
        <v>22121857.639999986</v>
      </c>
      <c r="F77" s="112"/>
      <c r="G77" s="110"/>
      <c r="H77" s="172">
        <v>53909527.909999967</v>
      </c>
      <c r="I77" s="137"/>
    </row>
    <row r="78" spans="1:9" x14ac:dyDescent="0.2">
      <c r="A78" s="173"/>
      <c r="B78" s="141"/>
      <c r="C78" s="141"/>
    </row>
  </sheetData>
  <mergeCells count="5">
    <mergeCell ref="A1:I1"/>
    <mergeCell ref="A2:I2"/>
    <mergeCell ref="A3:I3"/>
    <mergeCell ref="D4:F4"/>
    <mergeCell ref="G4:I4"/>
  </mergeCells>
  <pageMargins left="0.74803149606299213" right="0.74803149606299213" top="0.70866141732283472" bottom="0.74803149606299213" header="0" footer="0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85"/>
  <sheetViews>
    <sheetView showGridLines="0" zoomScaleNormal="100" workbookViewId="0">
      <pane xSplit="3" ySplit="5" topLeftCell="G6" activePane="bottomRight" state="frozen"/>
      <selection pane="topRight" activeCell="D1" sqref="D1"/>
      <selection pane="bottomLeft" activeCell="A7" sqref="A7"/>
      <selection pane="bottomRight" activeCell="G22" sqref="G22:G24"/>
    </sheetView>
  </sheetViews>
  <sheetFormatPr baseColWidth="10" defaultColWidth="11.42578125" defaultRowHeight="12.75" x14ac:dyDescent="0.2"/>
  <cols>
    <col min="1" max="1" width="1.7109375" style="31" customWidth="1"/>
    <col min="2" max="2" width="2" style="32" customWidth="1"/>
    <col min="3" max="3" width="32.140625" style="32" customWidth="1"/>
    <col min="4" max="4" width="14.5703125" style="32" hidden="1" customWidth="1"/>
    <col min="5" max="5" width="13.28515625" style="32" hidden="1" customWidth="1"/>
    <col min="6" max="6" width="13.7109375" style="32" hidden="1" customWidth="1"/>
    <col min="7" max="7" width="15.42578125" style="4" customWidth="1"/>
    <col min="8" max="8" width="15.28515625" style="4" customWidth="1"/>
    <col min="9" max="9" width="16.28515625" style="116" customWidth="1"/>
    <col min="10" max="16384" width="11.42578125" style="4"/>
  </cols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6.5" thickBot="1" x14ac:dyDescent="0.3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9" ht="13.5" thickBot="1" x14ac:dyDescent="0.25">
      <c r="A4" s="11"/>
      <c r="B4" s="12"/>
      <c r="C4" s="13"/>
      <c r="D4" s="14" t="s">
        <v>3</v>
      </c>
      <c r="E4" s="15"/>
      <c r="F4" s="16"/>
      <c r="G4" s="14" t="s">
        <v>4</v>
      </c>
      <c r="H4" s="15"/>
      <c r="I4" s="16"/>
    </row>
    <row r="5" spans="1:9" x14ac:dyDescent="0.2">
      <c r="A5" s="17"/>
      <c r="B5" s="18"/>
      <c r="C5" s="19"/>
      <c r="D5" s="20" t="s">
        <v>5</v>
      </c>
      <c r="E5" s="21" t="s">
        <v>6</v>
      </c>
      <c r="F5" s="22" t="s">
        <v>7</v>
      </c>
      <c r="G5" s="20" t="s">
        <v>5</v>
      </c>
      <c r="H5" s="21" t="s">
        <v>6</v>
      </c>
      <c r="I5" s="23" t="s">
        <v>7</v>
      </c>
    </row>
    <row r="6" spans="1:9" x14ac:dyDescent="0.2">
      <c r="A6" s="24" t="s">
        <v>8</v>
      </c>
      <c r="B6" s="25"/>
      <c r="C6" s="26"/>
      <c r="D6" s="27"/>
      <c r="E6" s="28"/>
      <c r="F6" s="29"/>
      <c r="G6" s="27"/>
      <c r="H6" s="28"/>
      <c r="I6" s="30"/>
    </row>
    <row r="7" spans="1:9" x14ac:dyDescent="0.2">
      <c r="A7" s="31" t="s">
        <v>9</v>
      </c>
      <c r="C7" s="33"/>
      <c r="D7" s="34">
        <v>74035097</v>
      </c>
      <c r="E7" s="35">
        <v>74035097</v>
      </c>
      <c r="F7" s="36">
        <f t="shared" ref="F7:F23" si="0">+E7-D7</f>
        <v>0</v>
      </c>
      <c r="G7" s="37">
        <v>528369824</v>
      </c>
      <c r="H7" s="35">
        <v>528662324</v>
      </c>
      <c r="I7" s="38">
        <f>+H7-G7</f>
        <v>292500</v>
      </c>
    </row>
    <row r="8" spans="1:9" x14ac:dyDescent="0.2">
      <c r="A8" s="31" t="s">
        <v>10</v>
      </c>
      <c r="C8" s="33"/>
      <c r="D8" s="39">
        <v>29417224</v>
      </c>
      <c r="E8" s="40">
        <v>29417224</v>
      </c>
      <c r="F8" s="41">
        <f t="shared" si="0"/>
        <v>0</v>
      </c>
      <c r="G8" s="42">
        <v>294060297</v>
      </c>
      <c r="H8" s="40">
        <v>295829571.65999997</v>
      </c>
      <c r="I8" s="41">
        <f>+H8-G8</f>
        <v>1769274.6599999666</v>
      </c>
    </row>
    <row r="9" spans="1:9" hidden="1" x14ac:dyDescent="0.2">
      <c r="A9" s="31" t="s">
        <v>11</v>
      </c>
      <c r="C9" s="33"/>
      <c r="D9" s="39">
        <v>0</v>
      </c>
      <c r="E9" s="40">
        <v>0</v>
      </c>
      <c r="F9" s="41">
        <f t="shared" si="0"/>
        <v>0</v>
      </c>
      <c r="G9" s="43">
        <v>0</v>
      </c>
      <c r="H9" s="40">
        <v>0</v>
      </c>
      <c r="I9" s="44">
        <f>+H9-G9</f>
        <v>0</v>
      </c>
    </row>
    <row r="10" spans="1:9" x14ac:dyDescent="0.2">
      <c r="B10" s="18" t="s">
        <v>12</v>
      </c>
      <c r="C10" s="33"/>
      <c r="D10" s="45">
        <v>103452321</v>
      </c>
      <c r="E10" s="46">
        <v>103452321</v>
      </c>
      <c r="F10" s="47">
        <f t="shared" si="0"/>
        <v>0</v>
      </c>
      <c r="G10" s="48">
        <v>822430121</v>
      </c>
      <c r="H10" s="49">
        <v>824491895.65999997</v>
      </c>
      <c r="I10" s="50">
        <f t="shared" ref="I10:I15" si="1">SUM(H10-G10)</f>
        <v>2061774.6599999666</v>
      </c>
    </row>
    <row r="11" spans="1:9" x14ac:dyDescent="0.2">
      <c r="A11" s="31" t="s">
        <v>13</v>
      </c>
      <c r="C11" s="33"/>
      <c r="D11" s="37">
        <v>2654314.9900000002</v>
      </c>
      <c r="E11" s="35">
        <v>2654314.9900000002</v>
      </c>
      <c r="F11" s="41">
        <f t="shared" si="0"/>
        <v>0</v>
      </c>
      <c r="G11" s="51">
        <v>26116022.380000003</v>
      </c>
      <c r="H11" s="35">
        <v>26116022.380000003</v>
      </c>
      <c r="I11" s="41">
        <f t="shared" si="1"/>
        <v>0</v>
      </c>
    </row>
    <row r="12" spans="1:9" x14ac:dyDescent="0.2">
      <c r="A12" s="31" t="s">
        <v>14</v>
      </c>
      <c r="C12" s="33"/>
      <c r="D12" s="39">
        <v>211216.77</v>
      </c>
      <c r="E12" s="28">
        <v>211216.77</v>
      </c>
      <c r="F12" s="41">
        <f t="shared" si="0"/>
        <v>0</v>
      </c>
      <c r="G12" s="42">
        <v>5672165.1200000001</v>
      </c>
      <c r="H12" s="40">
        <v>5672165.1200000001</v>
      </c>
      <c r="I12" s="41">
        <f t="shared" si="1"/>
        <v>0</v>
      </c>
    </row>
    <row r="13" spans="1:9" x14ac:dyDescent="0.2">
      <c r="A13" s="31" t="s">
        <v>15</v>
      </c>
      <c r="C13" s="33"/>
      <c r="D13" s="39">
        <v>1801532.2</v>
      </c>
      <c r="E13" s="40">
        <v>1801532.2</v>
      </c>
      <c r="F13" s="41">
        <f t="shared" si="0"/>
        <v>0</v>
      </c>
      <c r="G13" s="42">
        <v>61200098.920000009</v>
      </c>
      <c r="H13" s="40">
        <v>61200098.920000009</v>
      </c>
      <c r="I13" s="41">
        <f t="shared" si="1"/>
        <v>0</v>
      </c>
    </row>
    <row r="14" spans="1:9" x14ac:dyDescent="0.2">
      <c r="A14" s="31" t="s">
        <v>16</v>
      </c>
      <c r="C14" s="33"/>
      <c r="D14" s="39">
        <v>3301340.82</v>
      </c>
      <c r="E14" s="28">
        <v>3301340.82</v>
      </c>
      <c r="F14" s="41">
        <f t="shared" si="0"/>
        <v>0</v>
      </c>
      <c r="G14" s="42">
        <v>26402965.789999999</v>
      </c>
      <c r="H14" s="40">
        <v>26402965.789999999</v>
      </c>
      <c r="I14" s="41">
        <f t="shared" si="1"/>
        <v>0</v>
      </c>
    </row>
    <row r="15" spans="1:9" x14ac:dyDescent="0.2">
      <c r="B15" s="18" t="s">
        <v>17</v>
      </c>
      <c r="C15" s="33"/>
      <c r="D15" s="45">
        <v>7968404.7799999993</v>
      </c>
      <c r="E15" s="46">
        <v>7968404.7799999993</v>
      </c>
      <c r="F15" s="47">
        <f t="shared" si="0"/>
        <v>0</v>
      </c>
      <c r="G15" s="48">
        <v>119391252.21000001</v>
      </c>
      <c r="H15" s="49">
        <v>119391252.21000001</v>
      </c>
      <c r="I15" s="50">
        <f t="shared" si="1"/>
        <v>0</v>
      </c>
    </row>
    <row r="16" spans="1:9" s="56" customFormat="1" x14ac:dyDescent="0.2">
      <c r="A16" s="52" t="s">
        <v>18</v>
      </c>
      <c r="B16" s="53"/>
      <c r="C16" s="54"/>
      <c r="D16" s="37">
        <v>14858287.978774766</v>
      </c>
      <c r="E16" s="55">
        <v>11388734.42</v>
      </c>
      <c r="F16" s="44">
        <f t="shared" si="0"/>
        <v>-3469553.5587747656</v>
      </c>
      <c r="G16" s="37">
        <v>78816116.49439168</v>
      </c>
      <c r="H16" s="55">
        <v>69740972.390000001</v>
      </c>
      <c r="I16" s="38">
        <f>+H16-G16</f>
        <v>-9075144.1043916792</v>
      </c>
    </row>
    <row r="17" spans="1:9" s="56" customFormat="1" x14ac:dyDescent="0.2">
      <c r="A17" s="52" t="s">
        <v>19</v>
      </c>
      <c r="B17" s="53"/>
      <c r="C17" s="54"/>
      <c r="D17" s="39">
        <v>108345530.17048928</v>
      </c>
      <c r="E17" s="57">
        <v>105810771.83</v>
      </c>
      <c r="F17" s="44">
        <f t="shared" si="0"/>
        <v>-2534758.3404892832</v>
      </c>
      <c r="G17" s="39">
        <v>236839567.56914961</v>
      </c>
      <c r="H17" s="58">
        <v>235967723.68000001</v>
      </c>
      <c r="I17" s="44">
        <f>+H17-G17</f>
        <v>-871843.88914960623</v>
      </c>
    </row>
    <row r="18" spans="1:9" s="56" customFormat="1" x14ac:dyDescent="0.2">
      <c r="A18" s="52" t="s">
        <v>20</v>
      </c>
      <c r="B18" s="53"/>
      <c r="C18" s="54"/>
      <c r="D18" s="39">
        <v>26198058.639550526</v>
      </c>
      <c r="E18" s="57">
        <v>22389987.030000001</v>
      </c>
      <c r="F18" s="44">
        <f t="shared" si="0"/>
        <v>-3808071.6095505245</v>
      </c>
      <c r="G18" s="39">
        <v>82812232.652337253</v>
      </c>
      <c r="H18" s="58">
        <v>78820319</v>
      </c>
      <c r="I18" s="44">
        <f t="shared" ref="I18:I23" si="2">+H18-G18</f>
        <v>-3991913.6523372531</v>
      </c>
    </row>
    <row r="19" spans="1:9" s="56" customFormat="1" x14ac:dyDescent="0.2">
      <c r="A19" s="52" t="s">
        <v>21</v>
      </c>
      <c r="B19" s="53"/>
      <c r="C19" s="54"/>
      <c r="D19" s="39">
        <v>1271734.6025442374</v>
      </c>
      <c r="E19" s="57">
        <v>889876.15</v>
      </c>
      <c r="F19" s="44">
        <f t="shared" si="0"/>
        <v>-381858.45254423737</v>
      </c>
      <c r="G19" s="39">
        <v>5694724.7506116424</v>
      </c>
      <c r="H19" s="58">
        <v>4966336</v>
      </c>
      <c r="I19" s="44">
        <f t="shared" si="2"/>
        <v>-728388.75061164238</v>
      </c>
    </row>
    <row r="20" spans="1:9" s="56" customFormat="1" x14ac:dyDescent="0.2">
      <c r="A20" s="52" t="s">
        <v>22</v>
      </c>
      <c r="B20" s="53"/>
      <c r="C20" s="54"/>
      <c r="D20" s="39">
        <v>155116.4834890418</v>
      </c>
      <c r="E20" s="57">
        <v>539400.9700000257</v>
      </c>
      <c r="F20" s="44">
        <f t="shared" si="0"/>
        <v>384284.4865109839</v>
      </c>
      <c r="G20" s="39">
        <v>4549931.476605298</v>
      </c>
      <c r="H20" s="58">
        <v>3419197</v>
      </c>
      <c r="I20" s="44">
        <f t="shared" si="2"/>
        <v>-1130734.476605298</v>
      </c>
    </row>
    <row r="21" spans="1:9" s="56" customFormat="1" x14ac:dyDescent="0.2">
      <c r="A21" s="52" t="s">
        <v>23</v>
      </c>
      <c r="B21" s="53"/>
      <c r="C21" s="54"/>
      <c r="D21" s="39">
        <v>1009922.9926468746</v>
      </c>
      <c r="E21" s="57">
        <v>497379.34</v>
      </c>
      <c r="F21" s="44">
        <f>+E21-D21</f>
        <v>-512543.6526468746</v>
      </c>
      <c r="G21" s="39">
        <v>27306428.569195319</v>
      </c>
      <c r="H21" s="58">
        <v>30986189.940000001</v>
      </c>
      <c r="I21" s="44">
        <f t="shared" si="2"/>
        <v>3679761.3708046824</v>
      </c>
    </row>
    <row r="22" spans="1:9" s="56" customFormat="1" x14ac:dyDescent="0.2">
      <c r="A22" s="52" t="s">
        <v>24</v>
      </c>
      <c r="B22" s="53"/>
      <c r="C22" s="54"/>
      <c r="D22" s="39">
        <v>883901.27592430799</v>
      </c>
      <c r="E22" s="57">
        <v>1814542.51</v>
      </c>
      <c r="F22" s="44">
        <f t="shared" si="0"/>
        <v>930641.23407569202</v>
      </c>
      <c r="G22" s="39">
        <v>4576648.0325529501</v>
      </c>
      <c r="H22" s="58">
        <v>6437611</v>
      </c>
      <c r="I22" s="44">
        <f t="shared" si="2"/>
        <v>1860962.9674470499</v>
      </c>
    </row>
    <row r="23" spans="1:9" s="56" customFormat="1" x14ac:dyDescent="0.2">
      <c r="A23" s="52" t="s">
        <v>25</v>
      </c>
      <c r="B23" s="53"/>
      <c r="C23" s="54"/>
      <c r="D23" s="39">
        <v>535267.50334686297</v>
      </c>
      <c r="E23" s="57">
        <v>583617.24</v>
      </c>
      <c r="F23" s="44">
        <f t="shared" si="0"/>
        <v>48349.736653137021</v>
      </c>
      <c r="G23" s="39">
        <v>6492039.26291019</v>
      </c>
      <c r="H23" s="58">
        <f>4366324.44+0.06</f>
        <v>4366324.5</v>
      </c>
      <c r="I23" s="44">
        <f t="shared" si="2"/>
        <v>-2125714.76291019</v>
      </c>
    </row>
    <row r="24" spans="1:9" s="56" customFormat="1" x14ac:dyDescent="0.2">
      <c r="A24" s="52" t="s">
        <v>26</v>
      </c>
      <c r="B24" s="53"/>
      <c r="C24" s="54"/>
      <c r="D24" s="39">
        <v>6349165.3342206879</v>
      </c>
      <c r="E24" s="57">
        <v>4845339</v>
      </c>
      <c r="F24" s="44">
        <f>+E24-D24</f>
        <v>-1503826.3342206879</v>
      </c>
      <c r="G24" s="39">
        <v>36703127.097104013</v>
      </c>
      <c r="H24" s="58">
        <v>17939172.239999998</v>
      </c>
      <c r="I24" s="44">
        <f>+H24-G24</f>
        <v>-18763954.857104015</v>
      </c>
    </row>
    <row r="25" spans="1:9" x14ac:dyDescent="0.2">
      <c r="B25" s="18" t="s">
        <v>27</v>
      </c>
      <c r="C25" s="33"/>
      <c r="D25" s="45">
        <v>159606984.98098657</v>
      </c>
      <c r="E25" s="46">
        <v>148759648.49000004</v>
      </c>
      <c r="F25" s="47">
        <f>+E25-D25</f>
        <v>-10847336.490986526</v>
      </c>
      <c r="G25" s="48">
        <v>483790815.90485799</v>
      </c>
      <c r="H25" s="49">
        <v>452643845.99000001</v>
      </c>
      <c r="I25" s="50">
        <f>SUM(H25-G25)</f>
        <v>-31146969.914857984</v>
      </c>
    </row>
    <row r="26" spans="1:9" x14ac:dyDescent="0.2">
      <c r="C26" s="19" t="s">
        <v>28</v>
      </c>
      <c r="D26" s="59">
        <v>271027710.76098657</v>
      </c>
      <c r="E26" s="60">
        <v>260180374.27000004</v>
      </c>
      <c r="F26" s="61">
        <f>+E26-D26</f>
        <v>-10847336.490986526</v>
      </c>
      <c r="G26" s="62">
        <v>1425612189.1148582</v>
      </c>
      <c r="H26" s="63">
        <v>1396526993.8600001</v>
      </c>
      <c r="I26" s="64">
        <f>SUM(H26-G26)</f>
        <v>-29085195.254858017</v>
      </c>
    </row>
    <row r="27" spans="1:9" x14ac:dyDescent="0.2">
      <c r="C27" s="19"/>
      <c r="D27" s="65"/>
      <c r="E27" s="66"/>
      <c r="F27" s="67"/>
      <c r="G27" s="65"/>
      <c r="H27" s="66"/>
      <c r="I27" s="67"/>
    </row>
    <row r="28" spans="1:9" x14ac:dyDescent="0.2">
      <c r="B28" s="32" t="s">
        <v>29</v>
      </c>
      <c r="C28" s="19"/>
      <c r="D28" s="68">
        <v>19164114.483783115</v>
      </c>
      <c r="E28" s="69">
        <v>21737898.77</v>
      </c>
      <c r="F28" s="70">
        <f>+E28-D28</f>
        <v>2573784.2862168849</v>
      </c>
      <c r="G28" s="42">
        <v>55430082.669583842</v>
      </c>
      <c r="H28" s="40">
        <v>61975281.00999999</v>
      </c>
      <c r="I28" s="41">
        <f>+H28-G28</f>
        <v>6545198.3404161483</v>
      </c>
    </row>
    <row r="29" spans="1:9" x14ac:dyDescent="0.2">
      <c r="C29" s="19" t="s">
        <v>30</v>
      </c>
      <c r="D29" s="59">
        <v>251863596.27720344</v>
      </c>
      <c r="E29" s="60">
        <v>238442474.50000003</v>
      </c>
      <c r="F29" s="61">
        <f>+E29-D29</f>
        <v>-13421121.777203411</v>
      </c>
      <c r="G29" s="62">
        <v>1370182106.4452744</v>
      </c>
      <c r="H29" s="63">
        <v>1334551712.8500001</v>
      </c>
      <c r="I29" s="64">
        <f>+H29-G29+0.1</f>
        <v>-35630393.495274208</v>
      </c>
    </row>
    <row r="30" spans="1:9" x14ac:dyDescent="0.2">
      <c r="A30" s="71" t="s">
        <v>31</v>
      </c>
      <c r="C30" s="33"/>
      <c r="D30" s="72"/>
      <c r="E30" s="73"/>
      <c r="F30" s="29"/>
      <c r="G30" s="27"/>
      <c r="H30" s="28"/>
      <c r="I30" s="30"/>
    </row>
    <row r="31" spans="1:9" x14ac:dyDescent="0.2">
      <c r="A31" s="24" t="s">
        <v>32</v>
      </c>
      <c r="B31" s="74"/>
      <c r="C31" s="75"/>
      <c r="D31" s="27"/>
      <c r="E31" s="28"/>
      <c r="F31" s="29"/>
      <c r="G31" s="27"/>
      <c r="H31" s="28"/>
      <c r="I31" s="30"/>
    </row>
    <row r="32" spans="1:9" s="56" customFormat="1" x14ac:dyDescent="0.2">
      <c r="A32" s="52" t="s">
        <v>33</v>
      </c>
      <c r="B32" s="53"/>
      <c r="C32" s="54"/>
      <c r="D32" s="76">
        <v>99126319.682251975</v>
      </c>
      <c r="E32" s="77">
        <v>101220516.79000001</v>
      </c>
      <c r="F32" s="78">
        <f>+E32-D32</f>
        <v>2094197.1077480316</v>
      </c>
      <c r="G32" s="37">
        <v>808635852.83603442</v>
      </c>
      <c r="H32" s="55">
        <v>758434627.96999991</v>
      </c>
      <c r="I32" s="79">
        <f>+H32-G32</f>
        <v>-50201224.866034508</v>
      </c>
    </row>
    <row r="33" spans="1:9" s="56" customFormat="1" x14ac:dyDescent="0.2">
      <c r="A33" s="52" t="s">
        <v>34</v>
      </c>
      <c r="B33" s="53"/>
      <c r="C33" s="54"/>
      <c r="D33" s="80">
        <v>15187209.923440099</v>
      </c>
      <c r="E33" s="57">
        <v>15920142.630000001</v>
      </c>
      <c r="F33" s="44">
        <f>+E33-D33</f>
        <v>732932.70655990206</v>
      </c>
      <c r="G33" s="39">
        <v>108401785.97802174</v>
      </c>
      <c r="H33" s="58">
        <v>116851362.23999998</v>
      </c>
      <c r="I33" s="44">
        <f>+H33-G33</f>
        <v>8449576.2619782388</v>
      </c>
    </row>
    <row r="34" spans="1:9" s="56" customFormat="1" x14ac:dyDescent="0.2">
      <c r="A34" s="52" t="s">
        <v>35</v>
      </c>
      <c r="B34" s="53"/>
      <c r="C34" s="54"/>
      <c r="D34" s="80">
        <v>8141903.6745289629</v>
      </c>
      <c r="E34" s="57">
        <v>10767998.279999999</v>
      </c>
      <c r="F34" s="44">
        <f t="shared" ref="F34:F35" si="3">+E34-D34</f>
        <v>2626094.6054710364</v>
      </c>
      <c r="G34" s="39">
        <v>63038942.59920419</v>
      </c>
      <c r="H34" s="58">
        <v>56724031.75</v>
      </c>
      <c r="I34" s="44">
        <f t="shared" ref="I34" si="4">+H34-G34</f>
        <v>-6314910.8492041901</v>
      </c>
    </row>
    <row r="35" spans="1:9" s="56" customFormat="1" x14ac:dyDescent="0.2">
      <c r="A35" s="52" t="s">
        <v>36</v>
      </c>
      <c r="B35" s="53"/>
      <c r="C35" s="54"/>
      <c r="D35" s="80">
        <v>5750540.2753397888</v>
      </c>
      <c r="E35" s="57">
        <v>4632317.95</v>
      </c>
      <c r="F35" s="44">
        <f t="shared" si="3"/>
        <v>-1118222.3253397886</v>
      </c>
      <c r="G35" s="39">
        <v>42525192.937307931</v>
      </c>
      <c r="H35" s="58">
        <v>27871883.609999999</v>
      </c>
      <c r="I35" s="44">
        <f>+H35-G35</f>
        <v>-14653309.327307932</v>
      </c>
    </row>
    <row r="36" spans="1:9" s="56" customFormat="1" x14ac:dyDescent="0.2">
      <c r="A36" s="52" t="s">
        <v>37</v>
      </c>
      <c r="B36" s="53"/>
      <c r="C36" s="54"/>
      <c r="D36" s="80">
        <v>2513957.3057201924</v>
      </c>
      <c r="E36" s="57">
        <v>2123528.14</v>
      </c>
      <c r="F36" s="44">
        <f>+E36-D36</f>
        <v>-390429.16572019225</v>
      </c>
      <c r="G36" s="39">
        <v>40449061.941711187</v>
      </c>
      <c r="H36" s="58">
        <v>18996879.280000001</v>
      </c>
      <c r="I36" s="44">
        <f>+H36-G36</f>
        <v>-21452182.661711186</v>
      </c>
    </row>
    <row r="37" spans="1:9" s="56" customFormat="1" hidden="1" x14ac:dyDescent="0.2">
      <c r="A37" s="52" t="s">
        <v>38</v>
      </c>
      <c r="B37" s="81"/>
      <c r="C37" s="81"/>
      <c r="D37" s="82">
        <v>0</v>
      </c>
      <c r="E37" s="83">
        <v>0</v>
      </c>
      <c r="F37" s="84">
        <f>+E37-D37</f>
        <v>0</v>
      </c>
      <c r="G37" s="39">
        <v>0</v>
      </c>
      <c r="H37" s="58">
        <v>0</v>
      </c>
      <c r="I37" s="44">
        <f>SUM(H37-G37)</f>
        <v>0</v>
      </c>
    </row>
    <row r="38" spans="1:9" s="56" customFormat="1" x14ac:dyDescent="0.2">
      <c r="A38" s="52"/>
      <c r="B38" s="85" t="s">
        <v>39</v>
      </c>
      <c r="C38" s="54"/>
      <c r="D38" s="86">
        <v>130719930.86128101</v>
      </c>
      <c r="E38" s="87">
        <v>134664503.78999999</v>
      </c>
      <c r="F38" s="88">
        <f>SUM(E38-D38)</f>
        <v>3944572.9287189841</v>
      </c>
      <c r="G38" s="89">
        <f>1063050836.29228+0.21</f>
        <v>1063050836.50228</v>
      </c>
      <c r="H38" s="90">
        <v>978878784.8499999</v>
      </c>
      <c r="I38" s="91">
        <f>SUM(H38-G38)</f>
        <v>-84172051.652280092</v>
      </c>
    </row>
    <row r="39" spans="1:9" s="56" customFormat="1" x14ac:dyDescent="0.2">
      <c r="A39" s="52" t="s">
        <v>40</v>
      </c>
      <c r="B39" s="53"/>
      <c r="C39" s="54"/>
      <c r="D39" s="76">
        <v>219416.88597717296</v>
      </c>
      <c r="E39" s="92">
        <v>204927.8</v>
      </c>
      <c r="F39" s="78">
        <f>+E39-D39</f>
        <v>-14489.085977172974</v>
      </c>
      <c r="G39" s="37">
        <v>1320122.6929049981</v>
      </c>
      <c r="H39" s="55">
        <v>752188.26</v>
      </c>
      <c r="I39" s="79">
        <f>+H39-G39</f>
        <v>-567934.43290499807</v>
      </c>
    </row>
    <row r="40" spans="1:9" s="56" customFormat="1" x14ac:dyDescent="0.2">
      <c r="A40" s="52" t="s">
        <v>41</v>
      </c>
      <c r="B40" s="53"/>
      <c r="C40" s="54"/>
      <c r="D40" s="80">
        <v>38263.615416316396</v>
      </c>
      <c r="E40" s="57">
        <v>102461.25</v>
      </c>
      <c r="F40" s="44">
        <f>+E40-D40</f>
        <v>64197.634583683604</v>
      </c>
      <c r="G40" s="39">
        <v>785299.86798976269</v>
      </c>
      <c r="H40" s="58">
        <v>1042841.8699999999</v>
      </c>
      <c r="I40" s="44">
        <f>+H40-G40</f>
        <v>257542.00201023719</v>
      </c>
    </row>
    <row r="41" spans="1:9" s="56" customFormat="1" x14ac:dyDescent="0.2">
      <c r="A41" s="52" t="s">
        <v>42</v>
      </c>
      <c r="B41" s="53"/>
      <c r="C41" s="54"/>
      <c r="D41" s="80">
        <v>388206.86675638513</v>
      </c>
      <c r="E41" s="57">
        <v>289298.21000000002</v>
      </c>
      <c r="F41" s="44">
        <f>+E41-D41</f>
        <v>-98908.656756385113</v>
      </c>
      <c r="G41" s="39">
        <v>3002611.5963720293</v>
      </c>
      <c r="H41" s="58">
        <v>2507261.02</v>
      </c>
      <c r="I41" s="44">
        <f t="shared" ref="I41:I45" si="5">+H41-G41</f>
        <v>-495350.57637202926</v>
      </c>
    </row>
    <row r="42" spans="1:9" s="56" customFormat="1" x14ac:dyDescent="0.2">
      <c r="A42" s="52" t="s">
        <v>43</v>
      </c>
      <c r="B42" s="53"/>
      <c r="C42" s="54"/>
      <c r="D42" s="80">
        <v>54964.480242710197</v>
      </c>
      <c r="E42" s="57">
        <v>122388.12</v>
      </c>
      <c r="F42" s="44">
        <f t="shared" ref="F42:F45" si="6">+E42-D42</f>
        <v>67423.639757289799</v>
      </c>
      <c r="G42" s="39">
        <v>378482.74520155473</v>
      </c>
      <c r="H42" s="58">
        <v>348977.19</v>
      </c>
      <c r="I42" s="44">
        <f t="shared" si="5"/>
        <v>-29505.555201554729</v>
      </c>
    </row>
    <row r="43" spans="1:9" s="56" customFormat="1" x14ac:dyDescent="0.2">
      <c r="A43" s="52" t="s">
        <v>44</v>
      </c>
      <c r="B43" s="53"/>
      <c r="C43" s="54"/>
      <c r="D43" s="80">
        <v>79996.860540170528</v>
      </c>
      <c r="E43" s="57">
        <v>10859.91</v>
      </c>
      <c r="F43" s="44">
        <f t="shared" si="6"/>
        <v>-69136.950540170525</v>
      </c>
      <c r="G43" s="39">
        <f>533664.583015198-0.18</f>
        <v>533664.40301519795</v>
      </c>
      <c r="H43" s="58">
        <v>490166.55</v>
      </c>
      <c r="I43" s="44">
        <f t="shared" si="5"/>
        <v>-43497.853015197965</v>
      </c>
    </row>
    <row r="44" spans="1:9" s="56" customFormat="1" hidden="1" x14ac:dyDescent="0.2">
      <c r="A44" s="52" t="s">
        <v>45</v>
      </c>
      <c r="B44" s="53"/>
      <c r="C44" s="54"/>
      <c r="D44" s="39">
        <v>0</v>
      </c>
      <c r="E44" s="58">
        <v>0</v>
      </c>
      <c r="F44" s="44">
        <f t="shared" si="6"/>
        <v>0</v>
      </c>
      <c r="G44" s="39">
        <v>0</v>
      </c>
      <c r="H44" s="58">
        <v>0</v>
      </c>
      <c r="I44" s="44">
        <f t="shared" si="5"/>
        <v>0</v>
      </c>
    </row>
    <row r="45" spans="1:9" s="56" customFormat="1" x14ac:dyDescent="0.2">
      <c r="A45" s="52" t="s">
        <v>46</v>
      </c>
      <c r="B45" s="53"/>
      <c r="C45" s="54"/>
      <c r="D45" s="80">
        <v>6504.6793453345526</v>
      </c>
      <c r="E45" s="57">
        <v>8517.3700000000008</v>
      </c>
      <c r="F45" s="44">
        <f t="shared" si="6"/>
        <v>2012.6906546654482</v>
      </c>
      <c r="G45" s="39">
        <f>222548.584459987-0.18</f>
        <v>222548.40445998701</v>
      </c>
      <c r="H45" s="58">
        <v>170241.20999999996</v>
      </c>
      <c r="I45" s="44">
        <f t="shared" si="5"/>
        <v>-52307.194459987048</v>
      </c>
    </row>
    <row r="46" spans="1:9" s="56" customFormat="1" x14ac:dyDescent="0.2">
      <c r="A46" s="52" t="s">
        <v>47</v>
      </c>
      <c r="B46" s="53"/>
      <c r="C46" s="54"/>
      <c r="D46" s="80">
        <v>20669.953280845515</v>
      </c>
      <c r="E46" s="93">
        <v>709.94</v>
      </c>
      <c r="F46" s="44">
        <f>+E46-D46</f>
        <v>-19960.013280845516</v>
      </c>
      <c r="G46" s="39">
        <v>132287.4271521538</v>
      </c>
      <c r="H46" s="58">
        <v>13357.25</v>
      </c>
      <c r="I46" s="44">
        <f>+H46-G46</f>
        <v>-118930.1771521538</v>
      </c>
    </row>
    <row r="47" spans="1:9" s="56" customFormat="1" x14ac:dyDescent="0.2">
      <c r="A47" s="52"/>
      <c r="B47" s="85" t="s">
        <v>48</v>
      </c>
      <c r="C47" s="54"/>
      <c r="D47" s="86">
        <v>808023.34155893535</v>
      </c>
      <c r="E47" s="87">
        <v>739161.59999999998</v>
      </c>
      <c r="F47" s="88">
        <f>SUM(E47-D47)</f>
        <v>-68861.741558935377</v>
      </c>
      <c r="G47" s="89">
        <v>6375017.4970956845</v>
      </c>
      <c r="H47" s="90">
        <v>5325033.3500000006</v>
      </c>
      <c r="I47" s="91">
        <f t="shared" ref="I47:I61" si="7">SUM(H47-G47)</f>
        <v>-1049984.147095684</v>
      </c>
    </row>
    <row r="48" spans="1:9" x14ac:dyDescent="0.2">
      <c r="C48" s="19" t="s">
        <v>49</v>
      </c>
      <c r="D48" s="94">
        <v>131527954.20283994</v>
      </c>
      <c r="E48" s="95">
        <v>135403666.38999999</v>
      </c>
      <c r="F48" s="47">
        <f>SUM(E48-D48)</f>
        <v>3875712.1871600449</v>
      </c>
      <c r="G48" s="48">
        <v>1069425853.7893752</v>
      </c>
      <c r="H48" s="49">
        <v>984203818.19999993</v>
      </c>
      <c r="I48" s="50">
        <f t="shared" si="7"/>
        <v>-85222035.589375257</v>
      </c>
    </row>
    <row r="49" spans="1:9" x14ac:dyDescent="0.2">
      <c r="A49" s="31" t="s">
        <v>50</v>
      </c>
      <c r="C49" s="33"/>
      <c r="D49" s="96">
        <v>0</v>
      </c>
      <c r="E49" s="77">
        <v>0</v>
      </c>
      <c r="F49" s="78">
        <f>+E49-D49</f>
        <v>0</v>
      </c>
      <c r="G49" s="51">
        <v>0</v>
      </c>
      <c r="H49" s="35">
        <v>67400</v>
      </c>
      <c r="I49" s="97">
        <f t="shared" si="7"/>
        <v>67400</v>
      </c>
    </row>
    <row r="50" spans="1:9" x14ac:dyDescent="0.2">
      <c r="A50" s="31" t="s">
        <v>51</v>
      </c>
      <c r="C50" s="33"/>
      <c r="D50" s="98">
        <v>16023.125959398138</v>
      </c>
      <c r="E50" s="58">
        <v>6783</v>
      </c>
      <c r="F50" s="44">
        <f>+E50-D50</f>
        <v>-9240.1259593981376</v>
      </c>
      <c r="G50" s="42">
        <v>123304.85872492116</v>
      </c>
      <c r="H50" s="40">
        <v>236214.59999999998</v>
      </c>
      <c r="I50" s="41">
        <f t="shared" si="7"/>
        <v>112909.74127507882</v>
      </c>
    </row>
    <row r="51" spans="1:9" hidden="1" x14ac:dyDescent="0.2">
      <c r="A51" s="31" t="s">
        <v>52</v>
      </c>
      <c r="C51" s="33"/>
      <c r="D51" s="98">
        <v>0</v>
      </c>
      <c r="E51" s="58">
        <v>0</v>
      </c>
      <c r="F51" s="44">
        <f>+E51-D51</f>
        <v>0</v>
      </c>
      <c r="G51" s="42">
        <v>0</v>
      </c>
      <c r="H51" s="40">
        <v>0</v>
      </c>
      <c r="I51" s="41">
        <f t="shared" si="7"/>
        <v>0</v>
      </c>
    </row>
    <row r="52" spans="1:9" x14ac:dyDescent="0.2">
      <c r="A52" s="31" t="s">
        <v>53</v>
      </c>
      <c r="C52" s="33"/>
      <c r="D52" s="98">
        <v>12256767.471652841</v>
      </c>
      <c r="E52" s="58">
        <v>6329470.96</v>
      </c>
      <c r="F52" s="41">
        <f>+E52-D52</f>
        <v>-5927296.5116528412</v>
      </c>
      <c r="G52" s="42">
        <v>63837637.404589064</v>
      </c>
      <c r="H52" s="40">
        <v>62918858.150000006</v>
      </c>
      <c r="I52" s="41">
        <f t="shared" si="7"/>
        <v>-918779.25458905846</v>
      </c>
    </row>
    <row r="53" spans="1:9" x14ac:dyDescent="0.2">
      <c r="A53" s="31" t="s">
        <v>54</v>
      </c>
      <c r="C53" s="33"/>
      <c r="D53" s="98">
        <v>0</v>
      </c>
      <c r="E53" s="58">
        <v>56724</v>
      </c>
      <c r="F53" s="41">
        <f t="shared" ref="F53:F58" si="8">+E53-D53</f>
        <v>56724</v>
      </c>
      <c r="G53" s="42">
        <v>69836.28896057661</v>
      </c>
      <c r="H53" s="40">
        <v>153823.29</v>
      </c>
      <c r="I53" s="41">
        <f t="shared" si="7"/>
        <v>83987.001039423398</v>
      </c>
    </row>
    <row r="54" spans="1:9" x14ac:dyDescent="0.2">
      <c r="A54" s="31" t="s">
        <v>55</v>
      </c>
      <c r="C54" s="33"/>
      <c r="D54" s="98">
        <v>3338283.128418108</v>
      </c>
      <c r="E54" s="58">
        <v>560467.43999999994</v>
      </c>
      <c r="F54" s="41">
        <f t="shared" si="8"/>
        <v>-2777815.688418108</v>
      </c>
      <c r="G54" s="42">
        <v>7944799.083565155</v>
      </c>
      <c r="H54" s="40">
        <v>7187332.8499999996</v>
      </c>
      <c r="I54" s="41">
        <f t="shared" si="7"/>
        <v>-757466.23356515542</v>
      </c>
    </row>
    <row r="55" spans="1:9" x14ac:dyDescent="0.2">
      <c r="A55" s="31" t="s">
        <v>56</v>
      </c>
      <c r="C55" s="33"/>
      <c r="D55" s="98">
        <v>4806817.3049314329</v>
      </c>
      <c r="E55" s="58">
        <v>1184921.32</v>
      </c>
      <c r="F55" s="41">
        <f t="shared" si="8"/>
        <v>-3621895.9849314326</v>
      </c>
      <c r="G55" s="42">
        <v>22879952.536055759</v>
      </c>
      <c r="H55" s="40">
        <v>18530338.410000004</v>
      </c>
      <c r="I55" s="41">
        <f t="shared" si="7"/>
        <v>-4349614.1260557547</v>
      </c>
    </row>
    <row r="56" spans="1:9" x14ac:dyDescent="0.2">
      <c r="A56" s="31" t="s">
        <v>57</v>
      </c>
      <c r="C56" s="33"/>
      <c r="D56" s="98">
        <v>1025941.3118031397</v>
      </c>
      <c r="E56" s="58">
        <v>1249362</v>
      </c>
      <c r="F56" s="41">
        <f t="shared" si="8"/>
        <v>223420.68819686025</v>
      </c>
      <c r="G56" s="42">
        <v>1660033.1013768245</v>
      </c>
      <c r="H56" s="40">
        <v>2324271</v>
      </c>
      <c r="I56" s="41">
        <f t="shared" si="7"/>
        <v>664237.89862317545</v>
      </c>
    </row>
    <row r="57" spans="1:9" x14ac:dyDescent="0.2">
      <c r="A57" s="31" t="s">
        <v>58</v>
      </c>
      <c r="C57" s="33"/>
      <c r="D57" s="98">
        <v>2895549.6973583722</v>
      </c>
      <c r="E57" s="58">
        <v>574657.39</v>
      </c>
      <c r="F57" s="41">
        <f t="shared" si="8"/>
        <v>-2320892.307358372</v>
      </c>
      <c r="G57" s="42">
        <v>7785169.1127158199</v>
      </c>
      <c r="H57" s="40">
        <v>6798818.8199999994</v>
      </c>
      <c r="I57" s="41">
        <f t="shared" si="7"/>
        <v>-986350.29271582048</v>
      </c>
    </row>
    <row r="58" spans="1:9" x14ac:dyDescent="0.2">
      <c r="A58" s="31" t="s">
        <v>59</v>
      </c>
      <c r="C58" s="33"/>
      <c r="D58" s="98">
        <v>0</v>
      </c>
      <c r="E58" s="58">
        <v>-42178.400000000001</v>
      </c>
      <c r="F58" s="41">
        <f t="shared" si="8"/>
        <v>-42178.400000000001</v>
      </c>
      <c r="G58" s="42">
        <v>0</v>
      </c>
      <c r="H58" s="40">
        <v>2147944.0500000003</v>
      </c>
      <c r="I58" s="41">
        <f t="shared" si="7"/>
        <v>2147944.0500000003</v>
      </c>
    </row>
    <row r="59" spans="1:9" hidden="1" x14ac:dyDescent="0.2">
      <c r="A59" s="31" t="s">
        <v>60</v>
      </c>
      <c r="C59" s="33"/>
      <c r="D59" s="98">
        <v>0</v>
      </c>
      <c r="E59" s="58">
        <v>0</v>
      </c>
      <c r="F59" s="41">
        <f>+E59-D59</f>
        <v>0</v>
      </c>
      <c r="G59" s="42">
        <v>0</v>
      </c>
      <c r="H59" s="40">
        <v>0</v>
      </c>
      <c r="I59" s="41">
        <f t="shared" si="7"/>
        <v>0</v>
      </c>
    </row>
    <row r="60" spans="1:9" x14ac:dyDescent="0.2">
      <c r="B60" s="18" t="s">
        <v>61</v>
      </c>
      <c r="C60" s="33"/>
      <c r="D60" s="94">
        <v>24339382.040123295</v>
      </c>
      <c r="E60" s="95">
        <v>9920206.7100000009</v>
      </c>
      <c r="F60" s="47">
        <f>SUM(E60-D60)</f>
        <v>-14419175.330123294</v>
      </c>
      <c r="G60" s="48">
        <v>104300732.38598813</v>
      </c>
      <c r="H60" s="49">
        <v>100365001.17</v>
      </c>
      <c r="I60" s="50">
        <f t="shared" si="7"/>
        <v>-3935731.2159881294</v>
      </c>
    </row>
    <row r="61" spans="1:9" x14ac:dyDescent="0.2">
      <c r="C61" s="19" t="s">
        <v>62</v>
      </c>
      <c r="D61" s="99">
        <v>155867336.24296322</v>
      </c>
      <c r="E61" s="100">
        <v>145323873.09999999</v>
      </c>
      <c r="F61" s="61">
        <f>SUM(E61-D61)</f>
        <v>-10543463.142963231</v>
      </c>
      <c r="G61" s="62">
        <v>1173726586.1753633</v>
      </c>
      <c r="H61" s="63">
        <v>1084568819.3699999</v>
      </c>
      <c r="I61" s="64">
        <f t="shared" si="7"/>
        <v>-89157766.805363417</v>
      </c>
    </row>
    <row r="62" spans="1:9" x14ac:dyDescent="0.2">
      <c r="A62" s="71" t="s">
        <v>63</v>
      </c>
      <c r="C62" s="19"/>
      <c r="D62" s="27"/>
      <c r="E62" s="73"/>
      <c r="F62" s="29"/>
      <c r="G62" s="27"/>
      <c r="H62" s="73"/>
      <c r="I62" s="29"/>
    </row>
    <row r="63" spans="1:9" x14ac:dyDescent="0.2">
      <c r="A63" s="31" t="s">
        <v>33</v>
      </c>
      <c r="C63" s="19"/>
      <c r="D63" s="51">
        <v>210219.43999999994</v>
      </c>
      <c r="E63" s="35">
        <v>210219.43999999994</v>
      </c>
      <c r="F63" s="36">
        <f t="shared" ref="F63:F72" si="9">SUM(E63-D63)</f>
        <v>0</v>
      </c>
      <c r="G63" s="51">
        <v>884737.44</v>
      </c>
      <c r="H63" s="35">
        <v>884737.44</v>
      </c>
      <c r="I63" s="36">
        <f t="shared" ref="I63:I69" si="10">SUM(H63-G63)</f>
        <v>0</v>
      </c>
    </row>
    <row r="64" spans="1:9" s="56" customFormat="1" x14ac:dyDescent="0.2">
      <c r="A64" s="52" t="s">
        <v>34</v>
      </c>
      <c r="B64" s="53"/>
      <c r="C64" s="101"/>
      <c r="D64" s="39">
        <v>1628881.64</v>
      </c>
      <c r="E64" s="58">
        <v>1628881.64</v>
      </c>
      <c r="F64" s="44">
        <f t="shared" si="9"/>
        <v>0</v>
      </c>
      <c r="G64" s="39">
        <f>13062005.44+0.06</f>
        <v>13062005.5</v>
      </c>
      <c r="H64" s="58">
        <f>13062005.44</f>
        <v>13062005.439999999</v>
      </c>
      <c r="I64" s="44">
        <f t="shared" si="10"/>
        <v>-6.0000000521540642E-2</v>
      </c>
    </row>
    <row r="65" spans="1:9" s="56" customFormat="1" x14ac:dyDescent="0.2">
      <c r="A65" s="52" t="s">
        <v>64</v>
      </c>
      <c r="B65" s="53"/>
      <c r="C65" s="101"/>
      <c r="D65" s="39">
        <v>885375.4</v>
      </c>
      <c r="E65" s="58">
        <v>885375.4</v>
      </c>
      <c r="F65" s="44">
        <f t="shared" si="9"/>
        <v>0</v>
      </c>
      <c r="G65" s="39">
        <f>7784346.49+0.01</f>
        <v>7784346.5</v>
      </c>
      <c r="H65" s="58">
        <f>7784346.49</f>
        <v>7784346.4900000002</v>
      </c>
      <c r="I65" s="44">
        <f t="shared" si="10"/>
        <v>-9.9999997764825821E-3</v>
      </c>
    </row>
    <row r="66" spans="1:9" s="56" customFormat="1" x14ac:dyDescent="0.2">
      <c r="A66" s="52" t="s">
        <v>36</v>
      </c>
      <c r="B66" s="53"/>
      <c r="C66" s="101"/>
      <c r="D66" s="39">
        <v>22255.759999999998</v>
      </c>
      <c r="E66" s="58">
        <v>22255.759999999998</v>
      </c>
      <c r="F66" s="44">
        <f t="shared" si="9"/>
        <v>0</v>
      </c>
      <c r="G66" s="39">
        <v>1737458.02</v>
      </c>
      <c r="H66" s="58">
        <v>1737458.02</v>
      </c>
      <c r="I66" s="44">
        <f t="shared" si="10"/>
        <v>0</v>
      </c>
    </row>
    <row r="67" spans="1:9" s="56" customFormat="1" hidden="1" x14ac:dyDescent="0.2">
      <c r="A67" s="52" t="s">
        <v>65</v>
      </c>
      <c r="B67" s="53"/>
      <c r="C67" s="101"/>
      <c r="D67" s="39">
        <v>0</v>
      </c>
      <c r="E67" s="58">
        <v>0</v>
      </c>
      <c r="F67" s="44">
        <f t="shared" si="9"/>
        <v>0</v>
      </c>
      <c r="G67" s="39">
        <v>0</v>
      </c>
      <c r="H67" s="58">
        <v>0</v>
      </c>
      <c r="I67" s="44">
        <f t="shared" si="10"/>
        <v>0</v>
      </c>
    </row>
    <row r="68" spans="1:9" s="56" customFormat="1" x14ac:dyDescent="0.2">
      <c r="A68" s="52" t="s">
        <v>37</v>
      </c>
      <c r="B68" s="53"/>
      <c r="C68" s="101"/>
      <c r="D68" s="39">
        <v>437135</v>
      </c>
      <c r="E68" s="58">
        <v>437135</v>
      </c>
      <c r="F68" s="44">
        <f t="shared" si="9"/>
        <v>0</v>
      </c>
      <c r="G68" s="39">
        <v>3357631.8499999996</v>
      </c>
      <c r="H68" s="58">
        <v>3357628.8499999996</v>
      </c>
      <c r="I68" s="44">
        <f t="shared" si="10"/>
        <v>-3</v>
      </c>
    </row>
    <row r="69" spans="1:9" x14ac:dyDescent="0.2">
      <c r="B69" s="18" t="s">
        <v>66</v>
      </c>
      <c r="C69" s="19"/>
      <c r="D69" s="102">
        <v>3183867.2399999998</v>
      </c>
      <c r="E69" s="103">
        <v>3183867.2399999998</v>
      </c>
      <c r="F69" s="104">
        <f t="shared" si="9"/>
        <v>0</v>
      </c>
      <c r="G69" s="48">
        <f>26826179.24+0.26</f>
        <v>26826179.5</v>
      </c>
      <c r="H69" s="49">
        <v>26826175.240000002</v>
      </c>
      <c r="I69" s="50">
        <f t="shared" si="10"/>
        <v>-4.2599999979138374</v>
      </c>
    </row>
    <row r="70" spans="1:9" x14ac:dyDescent="0.2">
      <c r="A70" s="31" t="s">
        <v>53</v>
      </c>
      <c r="B70" s="18"/>
      <c r="C70" s="19"/>
      <c r="D70" s="51">
        <v>1801532.2</v>
      </c>
      <c r="E70" s="35">
        <v>1801532.2</v>
      </c>
      <c r="F70" s="36">
        <f t="shared" si="9"/>
        <v>0</v>
      </c>
      <c r="G70" s="51">
        <v>61200098.920000009</v>
      </c>
      <c r="H70" s="35">
        <v>61200098.920000009</v>
      </c>
      <c r="I70" s="105">
        <f>-SUM(H70-G70)</f>
        <v>0</v>
      </c>
    </row>
    <row r="71" spans="1:9" x14ac:dyDescent="0.2">
      <c r="A71" s="31" t="s">
        <v>67</v>
      </c>
      <c r="C71" s="19"/>
      <c r="D71" s="42">
        <v>2573394.98</v>
      </c>
      <c r="E71" s="40">
        <v>2573394.98</v>
      </c>
      <c r="F71" s="41">
        <f t="shared" si="9"/>
        <v>0</v>
      </c>
      <c r="G71" s="42">
        <v>22472781.43</v>
      </c>
      <c r="H71" s="40">
        <v>22472781.43</v>
      </c>
      <c r="I71" s="41">
        <f>SUM(H71-G71)</f>
        <v>0</v>
      </c>
    </row>
    <row r="72" spans="1:9" x14ac:dyDescent="0.2">
      <c r="A72" s="31" t="s">
        <v>68</v>
      </c>
      <c r="C72" s="19"/>
      <c r="D72" s="42">
        <v>0</v>
      </c>
      <c r="E72" s="40">
        <v>0</v>
      </c>
      <c r="F72" s="41">
        <f t="shared" si="9"/>
        <v>0</v>
      </c>
      <c r="G72" s="42">
        <v>14500</v>
      </c>
      <c r="H72" s="40">
        <v>14500</v>
      </c>
      <c r="I72" s="41">
        <f>SUM(H72-G72)</f>
        <v>0</v>
      </c>
    </row>
    <row r="73" spans="1:9" x14ac:dyDescent="0.2">
      <c r="B73" s="18" t="s">
        <v>69</v>
      </c>
      <c r="C73" s="33"/>
      <c r="D73" s="102">
        <v>4374927.18</v>
      </c>
      <c r="E73" s="103">
        <v>4374927.18</v>
      </c>
      <c r="F73" s="104">
        <f>SUM(F70:F72)</f>
        <v>0</v>
      </c>
      <c r="G73" s="48">
        <v>83687380.350000009</v>
      </c>
      <c r="H73" s="49">
        <v>83687380.350000009</v>
      </c>
      <c r="I73" s="50">
        <f>SUM(I70:I72)</f>
        <v>0</v>
      </c>
    </row>
    <row r="74" spans="1:9" x14ac:dyDescent="0.2">
      <c r="B74" s="18"/>
      <c r="C74" s="19" t="s">
        <v>70</v>
      </c>
      <c r="D74" s="59">
        <v>7558794.4199999999</v>
      </c>
      <c r="E74" s="60">
        <v>7558794.4199999999</v>
      </c>
      <c r="F74" s="61">
        <f>SUM(E74-D74)</f>
        <v>0</v>
      </c>
      <c r="G74" s="62">
        <v>110513559.59</v>
      </c>
      <c r="H74" s="63">
        <v>110513554.59</v>
      </c>
      <c r="I74" s="64">
        <f>SUM(H74-G74)</f>
        <v>-5</v>
      </c>
    </row>
    <row r="75" spans="1:9" x14ac:dyDescent="0.2">
      <c r="C75" s="33"/>
      <c r="D75" s="27"/>
      <c r="E75" s="28"/>
      <c r="F75" s="29"/>
      <c r="G75" s="27"/>
      <c r="H75" s="28"/>
      <c r="I75" s="30"/>
    </row>
    <row r="76" spans="1:9" x14ac:dyDescent="0.2">
      <c r="C76" s="19" t="s">
        <v>71</v>
      </c>
      <c r="D76" s="106">
        <v>163426131.66296321</v>
      </c>
      <c r="E76" s="60">
        <v>152882666.51999998</v>
      </c>
      <c r="F76" s="61">
        <f>SUM(F61+F74)</f>
        <v>-10543463.142963231</v>
      </c>
      <c r="G76" s="62">
        <v>1284240145.7653632</v>
      </c>
      <c r="H76" s="63">
        <v>1195082373.9599998</v>
      </c>
      <c r="I76" s="64">
        <f>SUM(I61+I74)</f>
        <v>-89157771.805363417</v>
      </c>
    </row>
    <row r="77" spans="1:9" ht="13.5" thickBot="1" x14ac:dyDescent="0.25">
      <c r="A77" s="107" t="s">
        <v>72</v>
      </c>
      <c r="B77" s="108"/>
      <c r="C77" s="109"/>
      <c r="D77" s="110"/>
      <c r="E77" s="111">
        <v>85559807.980000049</v>
      </c>
      <c r="F77" s="112"/>
      <c r="G77" s="113"/>
      <c r="H77" s="114">
        <v>139469338.89000034</v>
      </c>
      <c r="I77" s="111"/>
    </row>
    <row r="78" spans="1:9" x14ac:dyDescent="0.2">
      <c r="A78" s="115"/>
      <c r="B78" s="4"/>
      <c r="C78" s="4"/>
    </row>
    <row r="79" spans="1:9" ht="15" hidden="1" x14ac:dyDescent="0.25">
      <c r="A79" s="115"/>
      <c r="B79" s="115"/>
      <c r="C79" s="115"/>
      <c r="E79" s="117">
        <v>85559807.980000004</v>
      </c>
      <c r="G79" s="118"/>
      <c r="H79" s="119">
        <v>81571759.219999999</v>
      </c>
    </row>
    <row r="80" spans="1:9" ht="15" hidden="1" x14ac:dyDescent="0.25">
      <c r="A80" s="4"/>
      <c r="B80" s="115"/>
      <c r="C80" s="116"/>
      <c r="E80" s="120">
        <f>+E77-E79</f>
        <v>0</v>
      </c>
      <c r="F80" s="121"/>
      <c r="G80" s="122"/>
      <c r="H80" s="123">
        <f>+H77-H79</f>
        <v>57897579.670000345</v>
      </c>
    </row>
    <row r="81" spans="2:7" ht="15" x14ac:dyDescent="0.25">
      <c r="B81" s="18"/>
      <c r="G81" s="122"/>
    </row>
    <row r="82" spans="2:7" ht="15" x14ac:dyDescent="0.25">
      <c r="B82" s="18"/>
      <c r="G82" s="122"/>
    </row>
    <row r="83" spans="2:7" x14ac:dyDescent="0.2">
      <c r="B83" s="85"/>
      <c r="C83" s="53"/>
    </row>
    <row r="84" spans="2:7" x14ac:dyDescent="0.2">
      <c r="B84" s="85"/>
      <c r="C84" s="53"/>
      <c r="G84" s="124"/>
    </row>
    <row r="85" spans="2:7" x14ac:dyDescent="0.2">
      <c r="B85" s="18"/>
    </row>
  </sheetData>
  <mergeCells count="5">
    <mergeCell ref="A1:I1"/>
    <mergeCell ref="A2:I2"/>
    <mergeCell ref="A3:I3"/>
    <mergeCell ref="D4:F4"/>
    <mergeCell ref="G4:I4"/>
  </mergeCells>
  <pageMargins left="0.74803149606299213" right="0.74803149606299213" top="0.70866141732283472" bottom="0.74803149606299213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78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G27" sqref="G27"/>
    </sheetView>
  </sheetViews>
  <sheetFormatPr baseColWidth="10" defaultColWidth="11.42578125" defaultRowHeight="12.75" x14ac:dyDescent="0.2"/>
  <cols>
    <col min="1" max="1" width="1.7109375" style="31" customWidth="1"/>
    <col min="2" max="2" width="2" style="32" customWidth="1"/>
    <col min="3" max="3" width="32.140625" style="32" customWidth="1"/>
    <col min="4" max="4" width="14.5703125" style="32" hidden="1" customWidth="1"/>
    <col min="5" max="5" width="13.28515625" style="32" hidden="1" customWidth="1"/>
    <col min="6" max="6" width="13.7109375" style="32" hidden="1" customWidth="1"/>
    <col min="7" max="7" width="15.42578125" style="4" customWidth="1"/>
    <col min="8" max="8" width="15.28515625" style="4" customWidth="1"/>
    <col min="9" max="9" width="16.28515625" style="116" customWidth="1"/>
    <col min="10" max="16384" width="11.42578125" style="4"/>
  </cols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6.5" thickBot="1" x14ac:dyDescent="0.3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9" ht="13.5" thickBot="1" x14ac:dyDescent="0.25">
      <c r="A4" s="11"/>
      <c r="B4" s="12"/>
      <c r="C4" s="13"/>
      <c r="D4" s="14" t="s">
        <v>73</v>
      </c>
      <c r="E4" s="15"/>
      <c r="F4" s="16"/>
      <c r="G4" s="14" t="s">
        <v>74</v>
      </c>
      <c r="H4" s="15"/>
      <c r="I4" s="16"/>
    </row>
    <row r="5" spans="1:9" x14ac:dyDescent="0.2">
      <c r="A5" s="17"/>
      <c r="B5" s="18"/>
      <c r="C5" s="19"/>
      <c r="D5" s="20" t="s">
        <v>5</v>
      </c>
      <c r="E5" s="21" t="s">
        <v>6</v>
      </c>
      <c r="F5" s="22" t="s">
        <v>7</v>
      </c>
      <c r="G5" s="20" t="s">
        <v>5</v>
      </c>
      <c r="H5" s="21" t="s">
        <v>6</v>
      </c>
      <c r="I5" s="23" t="s">
        <v>7</v>
      </c>
    </row>
    <row r="6" spans="1:9" x14ac:dyDescent="0.2">
      <c r="A6" s="24" t="s">
        <v>8</v>
      </c>
      <c r="B6" s="25"/>
      <c r="C6" s="26"/>
      <c r="D6" s="27"/>
      <c r="E6" s="28"/>
      <c r="F6" s="29"/>
      <c r="G6" s="27"/>
      <c r="H6" s="28"/>
      <c r="I6" s="30"/>
    </row>
    <row r="7" spans="1:9" x14ac:dyDescent="0.2">
      <c r="A7" s="31" t="s">
        <v>9</v>
      </c>
      <c r="C7" s="33"/>
      <c r="D7" s="34">
        <v>68849052</v>
      </c>
      <c r="E7" s="35">
        <v>68849052</v>
      </c>
      <c r="F7" s="36">
        <f t="shared" ref="F7:F23" si="0">+E7-D7</f>
        <v>0</v>
      </c>
      <c r="G7" s="37">
        <v>597218876</v>
      </c>
      <c r="H7" s="35">
        <v>597511376</v>
      </c>
      <c r="I7" s="38">
        <f>+H7-G7</f>
        <v>292500</v>
      </c>
    </row>
    <row r="8" spans="1:9" x14ac:dyDescent="0.2">
      <c r="A8" s="31" t="s">
        <v>10</v>
      </c>
      <c r="C8" s="33"/>
      <c r="D8" s="39">
        <v>29417224</v>
      </c>
      <c r="E8" s="40">
        <v>29417224</v>
      </c>
      <c r="F8" s="41">
        <f t="shared" si="0"/>
        <v>0</v>
      </c>
      <c r="G8" s="42">
        <v>323477521</v>
      </c>
      <c r="H8" s="40">
        <v>325246795.65999997</v>
      </c>
      <c r="I8" s="44">
        <f>+H8-G8</f>
        <v>1769274.6599999666</v>
      </c>
    </row>
    <row r="9" spans="1:9" hidden="1" x14ac:dyDescent="0.2">
      <c r="A9" s="31" t="s">
        <v>11</v>
      </c>
      <c r="C9" s="33"/>
      <c r="D9" s="39">
        <v>0</v>
      </c>
      <c r="E9" s="40">
        <v>0</v>
      </c>
      <c r="F9" s="41">
        <f t="shared" si="0"/>
        <v>0</v>
      </c>
      <c r="G9" s="43">
        <v>0</v>
      </c>
      <c r="H9" s="40">
        <v>0</v>
      </c>
      <c r="I9" s="44">
        <f>+H9-G9</f>
        <v>0</v>
      </c>
    </row>
    <row r="10" spans="1:9" x14ac:dyDescent="0.2">
      <c r="B10" s="18" t="s">
        <v>12</v>
      </c>
      <c r="C10" s="33"/>
      <c r="D10" s="45">
        <f>SUM(D7:D9)</f>
        <v>98266276</v>
      </c>
      <c r="E10" s="46">
        <v>98266276</v>
      </c>
      <c r="F10" s="47">
        <f t="shared" si="0"/>
        <v>0</v>
      </c>
      <c r="G10" s="48">
        <f>SUM(G7:G9)</f>
        <v>920696397</v>
      </c>
      <c r="H10" s="49">
        <v>922758171.65999997</v>
      </c>
      <c r="I10" s="47">
        <f t="shared" ref="I10:I15" si="1">SUM(H10-G10)</f>
        <v>2061774.6599999666</v>
      </c>
    </row>
    <row r="11" spans="1:9" x14ac:dyDescent="0.2">
      <c r="A11" s="31" t="s">
        <v>13</v>
      </c>
      <c r="C11" s="33"/>
      <c r="D11" s="37">
        <f>+E11</f>
        <v>3059651.58</v>
      </c>
      <c r="E11" s="35">
        <v>3059651.58</v>
      </c>
      <c r="F11" s="41">
        <f t="shared" si="0"/>
        <v>0</v>
      </c>
      <c r="G11" s="51">
        <v>29175673.960000001</v>
      </c>
      <c r="H11" s="35">
        <v>29175673.960000001</v>
      </c>
      <c r="I11" s="41">
        <f t="shared" si="1"/>
        <v>0</v>
      </c>
    </row>
    <row r="12" spans="1:9" x14ac:dyDescent="0.2">
      <c r="A12" s="31" t="s">
        <v>14</v>
      </c>
      <c r="C12" s="33"/>
      <c r="D12" s="39">
        <f>+E12</f>
        <v>564909.56000000006</v>
      </c>
      <c r="E12" s="28">
        <v>564909.56000000006</v>
      </c>
      <c r="F12" s="41">
        <f t="shared" si="0"/>
        <v>0</v>
      </c>
      <c r="G12" s="42">
        <v>6237074.6799999997</v>
      </c>
      <c r="H12" s="40">
        <v>6237074.6799999997</v>
      </c>
      <c r="I12" s="41">
        <f t="shared" si="1"/>
        <v>0</v>
      </c>
    </row>
    <row r="13" spans="1:9" x14ac:dyDescent="0.2">
      <c r="A13" s="31" t="s">
        <v>15</v>
      </c>
      <c r="C13" s="33"/>
      <c r="D13" s="39">
        <f>+E13</f>
        <v>690495.35</v>
      </c>
      <c r="E13" s="40">
        <v>690495.35</v>
      </c>
      <c r="F13" s="41">
        <f t="shared" si="0"/>
        <v>0</v>
      </c>
      <c r="G13" s="42">
        <v>61890594.270000011</v>
      </c>
      <c r="H13" s="40">
        <v>61890594.270000011</v>
      </c>
      <c r="I13" s="41">
        <f t="shared" si="1"/>
        <v>0</v>
      </c>
    </row>
    <row r="14" spans="1:9" x14ac:dyDescent="0.2">
      <c r="A14" s="31" t="s">
        <v>16</v>
      </c>
      <c r="C14" s="33"/>
      <c r="D14" s="39">
        <f>+E14</f>
        <v>3038782.56</v>
      </c>
      <c r="E14" s="28">
        <v>3038782.56</v>
      </c>
      <c r="F14" s="41">
        <f t="shared" si="0"/>
        <v>0</v>
      </c>
      <c r="G14" s="42">
        <v>29441749.349999998</v>
      </c>
      <c r="H14" s="40">
        <v>29441749.349999998</v>
      </c>
      <c r="I14" s="41">
        <f t="shared" si="1"/>
        <v>0</v>
      </c>
    </row>
    <row r="15" spans="1:9" x14ac:dyDescent="0.2">
      <c r="B15" s="18" t="s">
        <v>17</v>
      </c>
      <c r="C15" s="33"/>
      <c r="D15" s="45">
        <f>SUM(D11:D14)+1</f>
        <v>7353840.0500000007</v>
      </c>
      <c r="E15" s="46">
        <v>7353840.0500000007</v>
      </c>
      <c r="F15" s="47">
        <f t="shared" si="0"/>
        <v>0</v>
      </c>
      <c r="G15" s="48">
        <f>SUM(G11:G14)</f>
        <v>126745092.26000001</v>
      </c>
      <c r="H15" s="49">
        <v>126745092.26000001</v>
      </c>
      <c r="I15" s="47">
        <f t="shared" si="1"/>
        <v>0</v>
      </c>
    </row>
    <row r="16" spans="1:9" x14ac:dyDescent="0.2">
      <c r="A16" s="31" t="s">
        <v>18</v>
      </c>
      <c r="C16" s="33"/>
      <c r="D16" s="51">
        <v>18477018.949417908</v>
      </c>
      <c r="E16" s="35">
        <v>16991729</v>
      </c>
      <c r="F16" s="41">
        <f t="shared" si="0"/>
        <v>-1485289.9494179077</v>
      </c>
      <c r="G16" s="51">
        <v>97293135.443809584</v>
      </c>
      <c r="H16" s="35">
        <v>86732701.390000001</v>
      </c>
      <c r="I16" s="36">
        <f>+H16-G16</f>
        <v>-10560434.053809583</v>
      </c>
    </row>
    <row r="17" spans="1:9" x14ac:dyDescent="0.2">
      <c r="A17" s="31" t="s">
        <v>19</v>
      </c>
      <c r="C17" s="33"/>
      <c r="D17" s="42">
        <v>1995262.996323467</v>
      </c>
      <c r="E17" s="28">
        <v>2670119.5299999998</v>
      </c>
      <c r="F17" s="41">
        <f t="shared" si="0"/>
        <v>674856.5336765328</v>
      </c>
      <c r="G17" s="39">
        <v>238834830.56547308</v>
      </c>
      <c r="H17" s="40">
        <v>238637843.21000001</v>
      </c>
      <c r="I17" s="41">
        <f>+H17-G17</f>
        <v>-196987.35547307134</v>
      </c>
    </row>
    <row r="18" spans="1:9" x14ac:dyDescent="0.2">
      <c r="A18" s="31" t="s">
        <v>20</v>
      </c>
      <c r="C18" s="33"/>
      <c r="D18" s="42">
        <v>6246158.1164334072</v>
      </c>
      <c r="E18" s="28">
        <v>6260663.5</v>
      </c>
      <c r="F18" s="41">
        <f t="shared" si="0"/>
        <v>14505.38356659282</v>
      </c>
      <c r="G18" s="39">
        <v>89058390.768770665</v>
      </c>
      <c r="H18" s="40">
        <v>85080982.5</v>
      </c>
      <c r="I18" s="41">
        <f t="shared" ref="I18:I23" si="2">+H18-G18</f>
        <v>-3977408.2687706649</v>
      </c>
    </row>
    <row r="19" spans="1:9" x14ac:dyDescent="0.2">
      <c r="A19" s="31" t="s">
        <v>21</v>
      </c>
      <c r="C19" s="33"/>
      <c r="D19" s="42">
        <v>319758.20619462128</v>
      </c>
      <c r="E19" s="28">
        <v>337083</v>
      </c>
      <c r="F19" s="41">
        <f t="shared" si="0"/>
        <v>17324.793805378722</v>
      </c>
      <c r="G19" s="39">
        <v>6014482.9568062639</v>
      </c>
      <c r="H19" s="40">
        <v>5303419</v>
      </c>
      <c r="I19" s="41">
        <f t="shared" si="2"/>
        <v>-711063.95680626389</v>
      </c>
    </row>
    <row r="20" spans="1:9" x14ac:dyDescent="0.2">
      <c r="A20" s="31" t="s">
        <v>22</v>
      </c>
      <c r="C20" s="33"/>
      <c r="D20" s="42">
        <v>205296.48483204388</v>
      </c>
      <c r="E20" s="28">
        <v>600440.05000000005</v>
      </c>
      <c r="F20" s="41">
        <f t="shared" si="0"/>
        <v>395143.56516795617</v>
      </c>
      <c r="G20" s="39">
        <v>4755227.9614373418</v>
      </c>
      <c r="H20" s="40">
        <v>4019637.8900000006</v>
      </c>
      <c r="I20" s="44">
        <f t="shared" si="2"/>
        <v>-735590.07143734116</v>
      </c>
    </row>
    <row r="21" spans="1:9" x14ac:dyDescent="0.2">
      <c r="A21" s="31" t="s">
        <v>23</v>
      </c>
      <c r="C21" s="33"/>
      <c r="D21" s="42">
        <v>2141196.87253833</v>
      </c>
      <c r="E21" s="28">
        <v>2564879.3599999999</v>
      </c>
      <c r="F21" s="41">
        <f>+E21-D21</f>
        <v>423682.48746166984</v>
      </c>
      <c r="G21" s="39">
        <v>29447625.441733651</v>
      </c>
      <c r="H21" s="40">
        <v>33551069.300000001</v>
      </c>
      <c r="I21" s="44">
        <f t="shared" si="2"/>
        <v>4103443.8582663499</v>
      </c>
    </row>
    <row r="22" spans="1:9" x14ac:dyDescent="0.2">
      <c r="A22" s="31" t="s">
        <v>24</v>
      </c>
      <c r="C22" s="33"/>
      <c r="D22" s="42">
        <v>928233.42893743678</v>
      </c>
      <c r="E22" s="28">
        <v>789061.44</v>
      </c>
      <c r="F22" s="41">
        <f t="shared" si="0"/>
        <v>-139171.98893743684</v>
      </c>
      <c r="G22" s="39">
        <v>5504881.4614903871</v>
      </c>
      <c r="H22" s="40">
        <v>7226672.9300000016</v>
      </c>
      <c r="I22" s="41">
        <f t="shared" si="2"/>
        <v>1721791.4685096145</v>
      </c>
    </row>
    <row r="23" spans="1:9" x14ac:dyDescent="0.2">
      <c r="A23" s="31" t="s">
        <v>25</v>
      </c>
      <c r="C23" s="33"/>
      <c r="D23" s="42">
        <v>248730.18247582467</v>
      </c>
      <c r="E23" s="28">
        <v>293735.67999999999</v>
      </c>
      <c r="F23" s="41">
        <f t="shared" si="0"/>
        <v>45005.497524175327</v>
      </c>
      <c r="G23" s="39">
        <v>6740769.4453860149</v>
      </c>
      <c r="H23" s="40">
        <v>4660060.12</v>
      </c>
      <c r="I23" s="41">
        <f t="shared" si="2"/>
        <v>-2080709.3253860148</v>
      </c>
    </row>
    <row r="24" spans="1:9" x14ac:dyDescent="0.2">
      <c r="A24" s="31" t="s">
        <v>26</v>
      </c>
      <c r="C24" s="33"/>
      <c r="D24" s="39">
        <v>3042950.3642593599</v>
      </c>
      <c r="E24" s="57">
        <v>3222659.9</v>
      </c>
      <c r="F24" s="44">
        <f>+E24-D24</f>
        <v>179709.53574064001</v>
      </c>
      <c r="G24" s="39">
        <v>39746077.461363375</v>
      </c>
      <c r="H24" s="40">
        <v>21161832.139999997</v>
      </c>
      <c r="I24" s="41">
        <f>+H24-G24</f>
        <v>-18584245.321363378</v>
      </c>
    </row>
    <row r="25" spans="1:9" x14ac:dyDescent="0.2">
      <c r="B25" s="18" t="s">
        <v>27</v>
      </c>
      <c r="C25" s="33"/>
      <c r="D25" s="45">
        <f>SUM(D16:D24)-2</f>
        <v>33604603.601412393</v>
      </c>
      <c r="E25" s="46">
        <v>33730371.460000001</v>
      </c>
      <c r="F25" s="47">
        <f>+E25-D25</f>
        <v>125767.85858760774</v>
      </c>
      <c r="G25" s="48">
        <f>SUM(G16:G24)-2</f>
        <v>517395419.50627029</v>
      </c>
      <c r="H25" s="49">
        <v>486374218.48000002</v>
      </c>
      <c r="I25" s="47">
        <f>SUM(H25-G25)</f>
        <v>-31021201.02627027</v>
      </c>
    </row>
    <row r="26" spans="1:9" x14ac:dyDescent="0.2">
      <c r="C26" s="19" t="s">
        <v>28</v>
      </c>
      <c r="D26" s="59">
        <f>SUM(D25,D15,D10)</f>
        <v>139224719.6514124</v>
      </c>
      <c r="E26" s="60">
        <v>139350486.50999999</v>
      </c>
      <c r="F26" s="61">
        <f>+E26-D26</f>
        <v>125766.85858759284</v>
      </c>
      <c r="G26" s="59">
        <f>SUM(G25,G15,G10)</f>
        <v>1564836908.7662702</v>
      </c>
      <c r="H26" s="60">
        <v>1535877482.4000001</v>
      </c>
      <c r="I26" s="61">
        <f>SUM(H26-G26)</f>
        <v>-28959426.366270065</v>
      </c>
    </row>
    <row r="27" spans="1:9" x14ac:dyDescent="0.2">
      <c r="C27" s="19"/>
      <c r="D27" s="65"/>
      <c r="E27" s="66"/>
      <c r="F27" s="67"/>
      <c r="G27" s="65"/>
      <c r="H27" s="66"/>
      <c r="I27" s="67"/>
    </row>
    <row r="28" spans="1:9" x14ac:dyDescent="0.2">
      <c r="B28" s="32" t="s">
        <v>29</v>
      </c>
      <c r="C28" s="19"/>
      <c r="D28" s="68">
        <v>6341043.2502726195</v>
      </c>
      <c r="E28" s="69">
        <v>7009060.5999999996</v>
      </c>
      <c r="F28" s="70">
        <f>+E28-D28</f>
        <v>668017.34972738009</v>
      </c>
      <c r="G28" s="39">
        <v>61771125.919856459</v>
      </c>
      <c r="H28" s="40">
        <v>68984341.609999985</v>
      </c>
      <c r="I28" s="70">
        <f>+H28-G28</f>
        <v>7213215.6901435256</v>
      </c>
    </row>
    <row r="29" spans="1:9" x14ac:dyDescent="0.2">
      <c r="C29" s="19" t="s">
        <v>30</v>
      </c>
      <c r="D29" s="59">
        <f>SUM(D26-D28)+1</f>
        <v>132883677.40113978</v>
      </c>
      <c r="E29" s="60">
        <v>132341425.91</v>
      </c>
      <c r="F29" s="61">
        <f>+E29-D29</f>
        <v>-542251.49113978446</v>
      </c>
      <c r="G29" s="59">
        <f>SUM(G26-G28)</f>
        <v>1503065782.8464136</v>
      </c>
      <c r="H29" s="60">
        <v>1466893139.7900002</v>
      </c>
      <c r="I29" s="61">
        <f>+H29-G29</f>
        <v>-36172643.056413412</v>
      </c>
    </row>
    <row r="30" spans="1:9" x14ac:dyDescent="0.2">
      <c r="A30" s="71" t="s">
        <v>31</v>
      </c>
      <c r="C30" s="33"/>
      <c r="D30" s="72"/>
      <c r="E30" s="73"/>
      <c r="F30" s="29"/>
      <c r="G30" s="27"/>
      <c r="H30" s="28"/>
      <c r="I30" s="30"/>
    </row>
    <row r="31" spans="1:9" x14ac:dyDescent="0.2">
      <c r="A31" s="24" t="s">
        <v>32</v>
      </c>
      <c r="B31" s="74"/>
      <c r="C31" s="75"/>
      <c r="D31" s="27"/>
      <c r="E31" s="28"/>
      <c r="F31" s="29"/>
      <c r="G31" s="27"/>
      <c r="H31" s="28"/>
      <c r="I31" s="30"/>
    </row>
    <row r="32" spans="1:9" x14ac:dyDescent="0.2">
      <c r="A32" s="31" t="s">
        <v>33</v>
      </c>
      <c r="C32" s="33"/>
      <c r="D32" s="76">
        <v>106066584.75837314</v>
      </c>
      <c r="E32" s="77">
        <v>95054664.040000007</v>
      </c>
      <c r="F32" s="78">
        <f t="shared" ref="F32:F37" si="3">+E32-D32</f>
        <v>-11011920.718373135</v>
      </c>
      <c r="G32" s="37">
        <v>914702437.59440756</v>
      </c>
      <c r="H32" s="35">
        <v>853489293.00999987</v>
      </c>
      <c r="I32" s="79">
        <f>+H32-G32</f>
        <v>-61213144.584407687</v>
      </c>
    </row>
    <row r="33" spans="1:9" x14ac:dyDescent="0.2">
      <c r="A33" s="31" t="s">
        <v>34</v>
      </c>
      <c r="C33" s="33"/>
      <c r="D33" s="80">
        <v>16485153.719678422</v>
      </c>
      <c r="E33" s="57">
        <v>16139827.039999999</v>
      </c>
      <c r="F33" s="44">
        <f t="shared" si="3"/>
        <v>-345326.67967842333</v>
      </c>
      <c r="G33" s="39">
        <v>124886939.69770016</v>
      </c>
      <c r="H33" s="40">
        <v>132991190.27999997</v>
      </c>
      <c r="I33" s="125">
        <f>+H33-G33</f>
        <v>8104250.5822998136</v>
      </c>
    </row>
    <row r="34" spans="1:9" x14ac:dyDescent="0.2">
      <c r="A34" s="31" t="s">
        <v>35</v>
      </c>
      <c r="C34" s="33"/>
      <c r="D34" s="80">
        <v>7762514.0389586808</v>
      </c>
      <c r="E34" s="57">
        <v>6654093.1100000003</v>
      </c>
      <c r="F34" s="44">
        <f t="shared" si="3"/>
        <v>-1108420.9289586805</v>
      </c>
      <c r="G34" s="39">
        <v>70801456.638162866</v>
      </c>
      <c r="H34" s="40">
        <v>63378125.859999999</v>
      </c>
      <c r="I34" s="125">
        <f>+H34-G34</f>
        <v>-7423330.7781628668</v>
      </c>
    </row>
    <row r="35" spans="1:9" x14ac:dyDescent="0.2">
      <c r="A35" s="31" t="s">
        <v>36</v>
      </c>
      <c r="C35" s="33"/>
      <c r="D35" s="80">
        <v>5427296.4414770929</v>
      </c>
      <c r="E35" s="57">
        <v>3403537.58</v>
      </c>
      <c r="F35" s="44">
        <f t="shared" si="3"/>
        <v>-2023758.8614770928</v>
      </c>
      <c r="G35" s="39">
        <v>47952489.378785022</v>
      </c>
      <c r="H35" s="40">
        <v>31275421.189999998</v>
      </c>
      <c r="I35" s="125">
        <f>+H35-G35</f>
        <v>-16677068.188785024</v>
      </c>
    </row>
    <row r="36" spans="1:9" x14ac:dyDescent="0.2">
      <c r="A36" s="31" t="s">
        <v>37</v>
      </c>
      <c r="C36" s="33"/>
      <c r="D36" s="80">
        <v>3690087.6341630141</v>
      </c>
      <c r="E36" s="57">
        <v>9831695.6199999992</v>
      </c>
      <c r="F36" s="44">
        <f t="shared" si="3"/>
        <v>6141607.9858369846</v>
      </c>
      <c r="G36" s="39">
        <v>44139149.575874202</v>
      </c>
      <c r="H36" s="40">
        <v>28828578.899999999</v>
      </c>
      <c r="I36" s="125">
        <f>+H36-G36</f>
        <v>-15310570.675874203</v>
      </c>
    </row>
    <row r="37" spans="1:9" hidden="1" x14ac:dyDescent="0.2">
      <c r="A37" s="31" t="s">
        <v>38</v>
      </c>
      <c r="B37" s="126"/>
      <c r="C37" s="126"/>
      <c r="D37" s="127">
        <v>0</v>
      </c>
      <c r="E37" s="128">
        <v>0</v>
      </c>
      <c r="F37" s="129">
        <f t="shared" si="3"/>
        <v>0</v>
      </c>
      <c r="G37" s="127">
        <v>0</v>
      </c>
      <c r="H37" s="128">
        <v>0</v>
      </c>
      <c r="I37" s="41">
        <f>SUM(H37-G37)</f>
        <v>0</v>
      </c>
    </row>
    <row r="38" spans="1:9" x14ac:dyDescent="0.2">
      <c r="B38" s="18" t="s">
        <v>39</v>
      </c>
      <c r="C38" s="33"/>
      <c r="D38" s="45">
        <f>SUM(D32:D37)</f>
        <v>139431636.59265035</v>
      </c>
      <c r="E38" s="46">
        <v>131083818.39000002</v>
      </c>
      <c r="F38" s="47">
        <f>SUM(E38-D38)</f>
        <v>-8347818.2026503384</v>
      </c>
      <c r="G38" s="48">
        <f>SUM(G32:G37)+1</f>
        <v>1202482473.8849299</v>
      </c>
      <c r="H38" s="49">
        <v>1109962609.24</v>
      </c>
      <c r="I38" s="47">
        <f>SUM(H38-G38)</f>
        <v>-92519864.644929886</v>
      </c>
    </row>
    <row r="39" spans="1:9" x14ac:dyDescent="0.2">
      <c r="A39" s="31" t="s">
        <v>40</v>
      </c>
      <c r="C39" s="33"/>
      <c r="D39" s="130">
        <v>98729.451278570283</v>
      </c>
      <c r="E39" s="131">
        <v>63396.14</v>
      </c>
      <c r="F39" s="132">
        <f t="shared" ref="F39:F46" si="4">+E39-D39</f>
        <v>-35333.311278570283</v>
      </c>
      <c r="G39" s="51">
        <v>1418852.1441835684</v>
      </c>
      <c r="H39" s="35">
        <v>815584.4</v>
      </c>
      <c r="I39" s="97">
        <f t="shared" ref="I39:I46" si="5">+H39-G39</f>
        <v>-603267.7441835684</v>
      </c>
    </row>
    <row r="40" spans="1:9" x14ac:dyDescent="0.2">
      <c r="A40" s="31" t="s">
        <v>41</v>
      </c>
      <c r="C40" s="33"/>
      <c r="D40" s="27">
        <v>49813.070036442805</v>
      </c>
      <c r="E40" s="28">
        <v>355187.96</v>
      </c>
      <c r="F40" s="41">
        <f t="shared" si="4"/>
        <v>305374.88996355725</v>
      </c>
      <c r="G40" s="39">
        <v>835112.93802620552</v>
      </c>
      <c r="H40" s="40">
        <v>1398029.8299999998</v>
      </c>
      <c r="I40" s="125">
        <f t="shared" si="5"/>
        <v>562916.89197379432</v>
      </c>
    </row>
    <row r="41" spans="1:9" x14ac:dyDescent="0.2">
      <c r="A41" s="31" t="s">
        <v>42</v>
      </c>
      <c r="C41" s="33"/>
      <c r="D41" s="27">
        <v>497721.99146506743</v>
      </c>
      <c r="E41" s="28">
        <v>540687.81000000006</v>
      </c>
      <c r="F41" s="41">
        <f t="shared" si="4"/>
        <v>42965.818534932623</v>
      </c>
      <c r="G41" s="39">
        <v>3500333.5878370968</v>
      </c>
      <c r="H41" s="40">
        <v>3047948.83</v>
      </c>
      <c r="I41" s="125">
        <f t="shared" si="5"/>
        <v>-452384.75783709669</v>
      </c>
    </row>
    <row r="42" spans="1:9" x14ac:dyDescent="0.2">
      <c r="A42" s="31" t="s">
        <v>43</v>
      </c>
      <c r="C42" s="33"/>
      <c r="D42" s="27">
        <v>72587.52412122328</v>
      </c>
      <c r="E42" s="28">
        <v>74876.289999999994</v>
      </c>
      <c r="F42" s="41">
        <f t="shared" si="4"/>
        <v>2288.7658787767141</v>
      </c>
      <c r="G42" s="39">
        <v>451070.26932277798</v>
      </c>
      <c r="H42" s="40">
        <v>423853.48</v>
      </c>
      <c r="I42" s="125">
        <f t="shared" si="5"/>
        <v>-27216.789322778</v>
      </c>
    </row>
    <row r="43" spans="1:9" x14ac:dyDescent="0.2">
      <c r="A43" s="31" t="s">
        <v>44</v>
      </c>
      <c r="C43" s="33"/>
      <c r="D43" s="27">
        <v>60765.850843240536</v>
      </c>
      <c r="E43" s="28">
        <v>31999.86</v>
      </c>
      <c r="F43" s="41">
        <f t="shared" si="4"/>
        <v>-28765.990843240535</v>
      </c>
      <c r="G43" s="39">
        <v>594430.43385843863</v>
      </c>
      <c r="H43" s="40">
        <v>522166.41</v>
      </c>
      <c r="I43" s="125">
        <f t="shared" si="5"/>
        <v>-72264.023858438653</v>
      </c>
    </row>
    <row r="44" spans="1:9" hidden="1" x14ac:dyDescent="0.2">
      <c r="A44" s="31" t="s">
        <v>45</v>
      </c>
      <c r="C44" s="33"/>
      <c r="D44" s="42">
        <v>0</v>
      </c>
      <c r="E44" s="40">
        <v>0</v>
      </c>
      <c r="F44" s="41">
        <f t="shared" si="4"/>
        <v>0</v>
      </c>
      <c r="G44" s="39">
        <v>0</v>
      </c>
      <c r="H44" s="40">
        <v>0</v>
      </c>
      <c r="I44" s="125">
        <f t="shared" si="5"/>
        <v>0</v>
      </c>
    </row>
    <row r="45" spans="1:9" x14ac:dyDescent="0.2">
      <c r="A45" s="31" t="s">
        <v>46</v>
      </c>
      <c r="C45" s="33"/>
      <c r="D45" s="27">
        <v>8899.9708689506897</v>
      </c>
      <c r="E45" s="28">
        <v>85743.03</v>
      </c>
      <c r="F45" s="41">
        <f t="shared" si="4"/>
        <v>76843.059131049304</v>
      </c>
      <c r="G45" s="39">
        <v>231448.55532893803</v>
      </c>
      <c r="H45" s="40">
        <v>255984.23999999996</v>
      </c>
      <c r="I45" s="125">
        <f t="shared" si="5"/>
        <v>24535.684671061928</v>
      </c>
    </row>
    <row r="46" spans="1:9" x14ac:dyDescent="0.2">
      <c r="A46" s="31" t="s">
        <v>47</v>
      </c>
      <c r="C46" s="33"/>
      <c r="D46" s="27">
        <v>10349.497645524731</v>
      </c>
      <c r="E46" s="133">
        <v>2595.75</v>
      </c>
      <c r="F46" s="41">
        <f t="shared" si="4"/>
        <v>-7753.7476455247306</v>
      </c>
      <c r="G46" s="39">
        <v>142636.92479767854</v>
      </c>
      <c r="H46" s="40">
        <v>15952</v>
      </c>
      <c r="I46" s="125">
        <f t="shared" si="5"/>
        <v>-126684.92479767854</v>
      </c>
    </row>
    <row r="47" spans="1:9" x14ac:dyDescent="0.2">
      <c r="B47" s="18" t="s">
        <v>48</v>
      </c>
      <c r="C47" s="33"/>
      <c r="D47" s="45">
        <f>SUM(D39:D46)</f>
        <v>798867.3562590197</v>
      </c>
      <c r="E47" s="95">
        <v>1154486.8400000003</v>
      </c>
      <c r="F47" s="47">
        <f>SUM(E47-D47)</f>
        <v>355619.48374098062</v>
      </c>
      <c r="G47" s="48">
        <f>SUM(G39:G46)</f>
        <v>7173884.8533547036</v>
      </c>
      <c r="H47" s="49">
        <v>6479518.1900000013</v>
      </c>
      <c r="I47" s="47">
        <f t="shared" ref="I47:I61" si="6">SUM(H47-G47)</f>
        <v>-694366.66335470229</v>
      </c>
    </row>
    <row r="48" spans="1:9" x14ac:dyDescent="0.2">
      <c r="C48" s="19" t="s">
        <v>49</v>
      </c>
      <c r="D48" s="94">
        <f>SUM(D47,D38)</f>
        <v>140230503.94890937</v>
      </c>
      <c r="E48" s="95">
        <v>132238305.23000002</v>
      </c>
      <c r="F48" s="47">
        <f>SUM(E48-D48)</f>
        <v>-7992198.718909353</v>
      </c>
      <c r="G48" s="48">
        <f>SUM(G47,G38)</f>
        <v>1209656358.7382846</v>
      </c>
      <c r="H48" s="49">
        <v>1116442127.4300001</v>
      </c>
      <c r="I48" s="47">
        <f t="shared" si="6"/>
        <v>-93214231.308284521</v>
      </c>
    </row>
    <row r="49" spans="1:9" x14ac:dyDescent="0.2">
      <c r="A49" s="31" t="s">
        <v>50</v>
      </c>
      <c r="C49" s="33"/>
      <c r="D49" s="96">
        <v>0</v>
      </c>
      <c r="E49" s="77">
        <v>0</v>
      </c>
      <c r="F49" s="78">
        <f>+E49-D49</f>
        <v>0</v>
      </c>
      <c r="G49" s="51">
        <v>0</v>
      </c>
      <c r="H49" s="35">
        <v>67400</v>
      </c>
      <c r="I49" s="97">
        <f t="shared" si="6"/>
        <v>67400</v>
      </c>
    </row>
    <row r="50" spans="1:9" x14ac:dyDescent="0.2">
      <c r="A50" s="31" t="s">
        <v>51</v>
      </c>
      <c r="C50" s="33"/>
      <c r="D50" s="98">
        <v>3781.8743753099207</v>
      </c>
      <c r="E50" s="58">
        <v>21603</v>
      </c>
      <c r="F50" s="44">
        <f>+E50-D50</f>
        <v>17821.125624690081</v>
      </c>
      <c r="G50" s="42">
        <v>127086.73310023108</v>
      </c>
      <c r="H50" s="40">
        <v>257817.59999999998</v>
      </c>
      <c r="I50" s="134">
        <f t="shared" si="6"/>
        <v>130730.86689976889</v>
      </c>
    </row>
    <row r="51" spans="1:9" hidden="1" x14ac:dyDescent="0.2">
      <c r="A51" s="31" t="s">
        <v>52</v>
      </c>
      <c r="C51" s="33"/>
      <c r="D51" s="98">
        <v>0</v>
      </c>
      <c r="E51" s="58">
        <v>0</v>
      </c>
      <c r="F51" s="44">
        <f>+E51-D51</f>
        <v>0</v>
      </c>
      <c r="G51" s="42">
        <v>0</v>
      </c>
      <c r="H51" s="40">
        <v>0</v>
      </c>
      <c r="I51" s="134">
        <f t="shared" si="6"/>
        <v>0</v>
      </c>
    </row>
    <row r="52" spans="1:9" x14ac:dyDescent="0.2">
      <c r="A52" s="31" t="s">
        <v>53</v>
      </c>
      <c r="C52" s="33"/>
      <c r="D52" s="98">
        <v>6237909.0518719926</v>
      </c>
      <c r="E52" s="58">
        <v>2980529.85</v>
      </c>
      <c r="F52" s="41">
        <f>+E52-D52</f>
        <v>-3257379.2018719926</v>
      </c>
      <c r="G52" s="39">
        <v>71575546.456461057</v>
      </c>
      <c r="H52" s="40">
        <v>65899388.000000007</v>
      </c>
      <c r="I52" s="125">
        <f t="shared" si="6"/>
        <v>-5676158.4564610496</v>
      </c>
    </row>
    <row r="53" spans="1:9" x14ac:dyDescent="0.2">
      <c r="A53" s="31" t="s">
        <v>54</v>
      </c>
      <c r="C53" s="33"/>
      <c r="D53" s="98">
        <v>44814.706353792433</v>
      </c>
      <c r="E53" s="58">
        <v>-4599</v>
      </c>
      <c r="F53" s="41">
        <f t="shared" ref="F53:F58" si="7">+E53-D53</f>
        <v>-49413.706353792433</v>
      </c>
      <c r="G53" s="39">
        <v>114650.99531436904</v>
      </c>
      <c r="H53" s="40">
        <v>149224.29</v>
      </c>
      <c r="I53" s="125">
        <f t="shared" si="6"/>
        <v>34573.294685630972</v>
      </c>
    </row>
    <row r="54" spans="1:9" x14ac:dyDescent="0.2">
      <c r="A54" s="31" t="s">
        <v>55</v>
      </c>
      <c r="C54" s="33"/>
      <c r="D54" s="98">
        <v>5522319.045502089</v>
      </c>
      <c r="E54" s="58">
        <v>1071895.05</v>
      </c>
      <c r="F54" s="41">
        <f t="shared" si="7"/>
        <v>-4450423.9955020892</v>
      </c>
      <c r="G54" s="39">
        <v>11967118.129067244</v>
      </c>
      <c r="H54" s="40">
        <v>8259227.8999999994</v>
      </c>
      <c r="I54" s="125">
        <f t="shared" si="6"/>
        <v>-3707890.2290672446</v>
      </c>
    </row>
    <row r="55" spans="1:9" x14ac:dyDescent="0.2">
      <c r="A55" s="31" t="s">
        <v>56</v>
      </c>
      <c r="C55" s="33"/>
      <c r="D55" s="98">
        <v>22540191.10317133</v>
      </c>
      <c r="E55" s="58">
        <v>1639716.06</v>
      </c>
      <c r="F55" s="41">
        <f t="shared" si="7"/>
        <v>-20900475.043171331</v>
      </c>
      <c r="G55" s="39">
        <v>45420143.639227092</v>
      </c>
      <c r="H55" s="40">
        <v>20170054.470000003</v>
      </c>
      <c r="I55" s="125">
        <f t="shared" si="6"/>
        <v>-25250089.16922709</v>
      </c>
    </row>
    <row r="56" spans="1:9" x14ac:dyDescent="0.2">
      <c r="A56" s="31" t="s">
        <v>57</v>
      </c>
      <c r="C56" s="33"/>
      <c r="D56" s="98">
        <v>569217.96421607141</v>
      </c>
      <c r="E56" s="58">
        <v>416113</v>
      </c>
      <c r="F56" s="41">
        <f t="shared" si="7"/>
        <v>-153104.96421607141</v>
      </c>
      <c r="G56" s="39">
        <v>2229251.0655928962</v>
      </c>
      <c r="H56" s="40">
        <v>2740384</v>
      </c>
      <c r="I56" s="125">
        <f t="shared" si="6"/>
        <v>511132.93440710381</v>
      </c>
    </row>
    <row r="57" spans="1:9" x14ac:dyDescent="0.2">
      <c r="A57" s="31" t="s">
        <v>58</v>
      </c>
      <c r="C57" s="33"/>
      <c r="D57" s="98">
        <v>511264.00171275245</v>
      </c>
      <c r="E57" s="58">
        <v>-334125.07</v>
      </c>
      <c r="F57" s="41">
        <f t="shared" si="7"/>
        <v>-845389.07171275245</v>
      </c>
      <c r="G57" s="39">
        <v>8296433.1144285724</v>
      </c>
      <c r="H57" s="40">
        <v>6464693.7499999991</v>
      </c>
      <c r="I57" s="125">
        <f t="shared" si="6"/>
        <v>-1831739.3644285733</v>
      </c>
    </row>
    <row r="58" spans="1:9" x14ac:dyDescent="0.2">
      <c r="A58" s="31" t="s">
        <v>75</v>
      </c>
      <c r="C58" s="33"/>
      <c r="D58" s="98">
        <v>0</v>
      </c>
      <c r="E58" s="58">
        <v>-718.2</v>
      </c>
      <c r="F58" s="41">
        <f t="shared" si="7"/>
        <v>-718.2</v>
      </c>
      <c r="G58" s="39">
        <v>0</v>
      </c>
      <c r="H58" s="40">
        <v>2147225.85</v>
      </c>
      <c r="I58" s="125">
        <f t="shared" si="6"/>
        <v>2147225.85</v>
      </c>
    </row>
    <row r="59" spans="1:9" hidden="1" x14ac:dyDescent="0.2">
      <c r="A59" s="31" t="s">
        <v>60</v>
      </c>
      <c r="C59" s="33"/>
      <c r="D59" s="98">
        <v>0</v>
      </c>
      <c r="E59" s="58">
        <v>0</v>
      </c>
      <c r="F59" s="41">
        <f>+E59-D59</f>
        <v>0</v>
      </c>
      <c r="G59" s="39">
        <v>0</v>
      </c>
      <c r="H59" s="40">
        <v>0</v>
      </c>
      <c r="I59" s="125">
        <f t="shared" si="6"/>
        <v>0</v>
      </c>
    </row>
    <row r="60" spans="1:9" x14ac:dyDescent="0.2">
      <c r="B60" s="18" t="s">
        <v>61</v>
      </c>
      <c r="C60" s="33"/>
      <c r="D60" s="94">
        <f>SUM(D49:D59)</f>
        <v>35429497.747203335</v>
      </c>
      <c r="E60" s="95">
        <v>5790414.6900000004</v>
      </c>
      <c r="F60" s="47">
        <f>SUM(E60-D60)</f>
        <v>-29639083.057203334</v>
      </c>
      <c r="G60" s="48">
        <f>SUM(G49:G59)</f>
        <v>139730230.13319147</v>
      </c>
      <c r="H60" s="49">
        <v>106155415.86</v>
      </c>
      <c r="I60" s="47">
        <f t="shared" si="6"/>
        <v>-33574814.273191467</v>
      </c>
    </row>
    <row r="61" spans="1:9" x14ac:dyDescent="0.2">
      <c r="C61" s="19" t="s">
        <v>62</v>
      </c>
      <c r="D61" s="99">
        <f>SUM(D48+D60)</f>
        <v>175660001.69611269</v>
      </c>
      <c r="E61" s="100">
        <v>138028719.92000002</v>
      </c>
      <c r="F61" s="61">
        <f>SUM(E61-D61)</f>
        <v>-37631281.776112676</v>
      </c>
      <c r="G61" s="59">
        <f>SUM(G48+G60)</f>
        <v>1349386588.8714762</v>
      </c>
      <c r="H61" s="60">
        <v>1222597543.29</v>
      </c>
      <c r="I61" s="61">
        <f t="shared" si="6"/>
        <v>-126789045.58147621</v>
      </c>
    </row>
    <row r="62" spans="1:9" x14ac:dyDescent="0.2">
      <c r="A62" s="71" t="s">
        <v>63</v>
      </c>
      <c r="C62" s="19"/>
      <c r="D62" s="27"/>
      <c r="E62" s="73"/>
      <c r="F62" s="29"/>
      <c r="G62" s="27"/>
      <c r="H62" s="73"/>
      <c r="I62" s="29"/>
    </row>
    <row r="63" spans="1:9" x14ac:dyDescent="0.2">
      <c r="A63" s="31" t="s">
        <v>33</v>
      </c>
      <c r="C63" s="19"/>
      <c r="D63" s="51">
        <f t="shared" ref="D63:D68" si="8">+E63</f>
        <v>169489.5</v>
      </c>
      <c r="E63" s="35">
        <v>169489.5</v>
      </c>
      <c r="F63" s="36">
        <f t="shared" ref="F63:F72" si="9">SUM(E63-D63)</f>
        <v>0</v>
      </c>
      <c r="G63" s="51">
        <v>1054226.94</v>
      </c>
      <c r="H63" s="35">
        <v>1054226.94</v>
      </c>
      <c r="I63" s="36">
        <f t="shared" ref="I63:I69" si="10">SUM(H63-G63)</f>
        <v>0</v>
      </c>
    </row>
    <row r="64" spans="1:9" x14ac:dyDescent="0.2">
      <c r="A64" s="31" t="s">
        <v>34</v>
      </c>
      <c r="C64" s="19"/>
      <c r="D64" s="42">
        <f t="shared" si="8"/>
        <v>3747563.22</v>
      </c>
      <c r="E64" s="40">
        <v>3747563.22</v>
      </c>
      <c r="F64" s="41">
        <f t="shared" si="9"/>
        <v>0</v>
      </c>
      <c r="G64" s="40">
        <v>16809568.66</v>
      </c>
      <c r="H64" s="40">
        <v>16809568.66</v>
      </c>
      <c r="I64" s="41">
        <f t="shared" si="10"/>
        <v>0</v>
      </c>
    </row>
    <row r="65" spans="1:9" x14ac:dyDescent="0.2">
      <c r="A65" s="31" t="s">
        <v>64</v>
      </c>
      <c r="C65" s="19"/>
      <c r="D65" s="42">
        <f t="shared" si="8"/>
        <v>1083426.5</v>
      </c>
      <c r="E65" s="40">
        <v>1083426.5</v>
      </c>
      <c r="F65" s="41">
        <f t="shared" si="9"/>
        <v>0</v>
      </c>
      <c r="G65" s="40">
        <v>8867772.9900000002</v>
      </c>
      <c r="H65" s="40">
        <v>8867772.9900000002</v>
      </c>
      <c r="I65" s="41">
        <f t="shared" si="10"/>
        <v>0</v>
      </c>
    </row>
    <row r="66" spans="1:9" x14ac:dyDescent="0.2">
      <c r="A66" s="31" t="s">
        <v>36</v>
      </c>
      <c r="C66" s="19"/>
      <c r="D66" s="42">
        <f t="shared" si="8"/>
        <v>360129.46</v>
      </c>
      <c r="E66" s="40">
        <v>360129.46</v>
      </c>
      <c r="F66" s="41">
        <f t="shared" si="9"/>
        <v>0</v>
      </c>
      <c r="G66" s="40">
        <v>2097587.48</v>
      </c>
      <c r="H66" s="40">
        <v>2097587.48</v>
      </c>
      <c r="I66" s="41">
        <f t="shared" si="10"/>
        <v>0</v>
      </c>
    </row>
    <row r="67" spans="1:9" hidden="1" x14ac:dyDescent="0.2">
      <c r="A67" s="31" t="s">
        <v>65</v>
      </c>
      <c r="C67" s="19"/>
      <c r="D67" s="42">
        <f t="shared" si="8"/>
        <v>0</v>
      </c>
      <c r="E67" s="40">
        <v>0</v>
      </c>
      <c r="F67" s="41">
        <f t="shared" si="9"/>
        <v>0</v>
      </c>
      <c r="G67" s="40">
        <v>0</v>
      </c>
      <c r="H67" s="40">
        <v>0</v>
      </c>
      <c r="I67" s="41">
        <f t="shared" si="10"/>
        <v>0</v>
      </c>
    </row>
    <row r="68" spans="1:9" x14ac:dyDescent="0.2">
      <c r="A68" s="31" t="s">
        <v>37</v>
      </c>
      <c r="C68" s="19"/>
      <c r="D68" s="42">
        <f t="shared" si="8"/>
        <v>408384.06</v>
      </c>
      <c r="E68" s="40">
        <v>408384.06</v>
      </c>
      <c r="F68" s="41">
        <f t="shared" si="9"/>
        <v>0</v>
      </c>
      <c r="G68" s="40">
        <v>3766009.9099999997</v>
      </c>
      <c r="H68" s="40">
        <v>3766009.9099999997</v>
      </c>
      <c r="I68" s="41">
        <f t="shared" si="10"/>
        <v>0</v>
      </c>
    </row>
    <row r="69" spans="1:9" x14ac:dyDescent="0.2">
      <c r="B69" s="18" t="s">
        <v>66</v>
      </c>
      <c r="C69" s="19"/>
      <c r="D69" s="102">
        <f>SUM(D63:D68)</f>
        <v>5768992.7400000002</v>
      </c>
      <c r="E69" s="103">
        <v>5768992.7400000002</v>
      </c>
      <c r="F69" s="104">
        <f t="shared" si="9"/>
        <v>0</v>
      </c>
      <c r="G69" s="48">
        <f>SUM(G63:G68)</f>
        <v>32595165.980000004</v>
      </c>
      <c r="H69" s="49">
        <v>32595165.980000004</v>
      </c>
      <c r="I69" s="47">
        <f t="shared" si="10"/>
        <v>0</v>
      </c>
    </row>
    <row r="70" spans="1:9" x14ac:dyDescent="0.2">
      <c r="A70" s="31" t="s">
        <v>53</v>
      </c>
      <c r="B70" s="18"/>
      <c r="C70" s="19"/>
      <c r="D70" s="51">
        <f>+E70</f>
        <v>690495.35</v>
      </c>
      <c r="E70" s="35">
        <v>690495.35</v>
      </c>
      <c r="F70" s="36">
        <f t="shared" si="9"/>
        <v>0</v>
      </c>
      <c r="G70" s="51">
        <v>61890594.270000011</v>
      </c>
      <c r="H70" s="35">
        <v>61890594.270000011</v>
      </c>
      <c r="I70" s="105">
        <f>-SUM(H70-G70)</f>
        <v>0</v>
      </c>
    </row>
    <row r="71" spans="1:9" x14ac:dyDescent="0.2">
      <c r="A71" s="31" t="s">
        <v>67</v>
      </c>
      <c r="C71" s="19"/>
      <c r="D71" s="42">
        <f>+E71</f>
        <v>1262891.47</v>
      </c>
      <c r="E71" s="40">
        <v>1262891.47</v>
      </c>
      <c r="F71" s="41">
        <f t="shared" si="9"/>
        <v>0</v>
      </c>
      <c r="G71" s="40">
        <v>23735672.899999999</v>
      </c>
      <c r="H71" s="40">
        <v>23735672.899999999</v>
      </c>
      <c r="I71" s="125">
        <f>SUM(H71-G71)</f>
        <v>0</v>
      </c>
    </row>
    <row r="72" spans="1:9" x14ac:dyDescent="0.2">
      <c r="A72" s="31" t="s">
        <v>68</v>
      </c>
      <c r="C72" s="19"/>
      <c r="D72" s="42">
        <f>+E72</f>
        <v>0</v>
      </c>
      <c r="E72" s="40">
        <v>0</v>
      </c>
      <c r="F72" s="41">
        <f t="shared" si="9"/>
        <v>0</v>
      </c>
      <c r="G72" s="40">
        <v>14500</v>
      </c>
      <c r="H72" s="40">
        <v>14500</v>
      </c>
      <c r="I72" s="125">
        <f>SUM(H72-G72)</f>
        <v>0</v>
      </c>
    </row>
    <row r="73" spans="1:9" x14ac:dyDescent="0.2">
      <c r="B73" s="18" t="s">
        <v>69</v>
      </c>
      <c r="C73" s="33"/>
      <c r="D73" s="102">
        <f>SUM(D70:D72)-1</f>
        <v>1953385.8199999998</v>
      </c>
      <c r="E73" s="103">
        <v>1953385.8199999998</v>
      </c>
      <c r="F73" s="104">
        <f>SUM(F70:F72)</f>
        <v>0</v>
      </c>
      <c r="G73" s="48">
        <f>SUM(G70:G72)</f>
        <v>85640767.170000017</v>
      </c>
      <c r="H73" s="49">
        <v>85640767.170000017</v>
      </c>
      <c r="I73" s="47">
        <f>SUM(I70:I72)</f>
        <v>0</v>
      </c>
    </row>
    <row r="74" spans="1:9" x14ac:dyDescent="0.2">
      <c r="B74" s="18"/>
      <c r="C74" s="19" t="s">
        <v>70</v>
      </c>
      <c r="D74" s="59">
        <f>SUM(D73,D69)</f>
        <v>7722378.5600000005</v>
      </c>
      <c r="E74" s="60">
        <v>7722378.5600000005</v>
      </c>
      <c r="F74" s="61">
        <f>SUM(E74-D74)</f>
        <v>0</v>
      </c>
      <c r="G74" s="59">
        <f>SUM(G73,G69)</f>
        <v>118235933.15000002</v>
      </c>
      <c r="H74" s="60">
        <v>118235933.15000002</v>
      </c>
      <c r="I74" s="61">
        <f>SUM(H74-G74)</f>
        <v>0</v>
      </c>
    </row>
    <row r="75" spans="1:9" x14ac:dyDescent="0.2">
      <c r="C75" s="33"/>
      <c r="D75" s="27"/>
      <c r="E75" s="28"/>
      <c r="F75" s="29"/>
      <c r="G75" s="27"/>
      <c r="H75" s="28"/>
      <c r="I75" s="30"/>
    </row>
    <row r="76" spans="1:9" x14ac:dyDescent="0.2">
      <c r="C76" s="19" t="s">
        <v>71</v>
      </c>
      <c r="D76" s="106">
        <f>SUM(D61+D74)+1</f>
        <v>183382381.25611269</v>
      </c>
      <c r="E76" s="60">
        <v>145751099.48000002</v>
      </c>
      <c r="F76" s="61">
        <f>SUM(F61+F74)</f>
        <v>-37631281.776112676</v>
      </c>
      <c r="G76" s="106">
        <f>SUM(G61+G74)</f>
        <v>1467622522.0214763</v>
      </c>
      <c r="H76" s="135">
        <v>1340833476.4400001</v>
      </c>
      <c r="I76" s="136">
        <f>SUM(I61+I74)</f>
        <v>-126789045.58147621</v>
      </c>
    </row>
    <row r="77" spans="1:9" ht="13.5" thickBot="1" x14ac:dyDescent="0.25">
      <c r="A77" s="107" t="s">
        <v>76</v>
      </c>
      <c r="B77" s="108"/>
      <c r="C77" s="109"/>
      <c r="D77" s="110"/>
      <c r="E77" s="111">
        <v>-13409673.570000023</v>
      </c>
      <c r="F77" s="112"/>
      <c r="G77" s="110"/>
      <c r="H77" s="114">
        <v>126059664.35000014</v>
      </c>
      <c r="I77" s="137"/>
    </row>
    <row r="78" spans="1:9" x14ac:dyDescent="0.2">
      <c r="B78" s="18"/>
    </row>
  </sheetData>
  <mergeCells count="5">
    <mergeCell ref="A1:I1"/>
    <mergeCell ref="A2:I2"/>
    <mergeCell ref="A3:I3"/>
    <mergeCell ref="D4:F4"/>
    <mergeCell ref="G4:I4"/>
  </mergeCells>
  <pageMargins left="0.74803149606299213" right="0.74803149606299213" top="0.70866141732283472" bottom="0.74803149606299213" header="0" footer="0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julio</vt:lpstr>
      <vt:lpstr>agosto</vt:lpstr>
      <vt:lpstr>septiembre</vt:lpstr>
      <vt:lpstr>agosto!Área_de_impresión</vt:lpstr>
      <vt:lpstr>julio!Área_de_impresión</vt:lpstr>
      <vt:lpstr>septiembre!Área_de_impresión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2013-10-25T15:20:40Z</dcterms:created>
  <dcterms:modified xsi:type="dcterms:W3CDTF">2013-10-25T15:26:30Z</dcterms:modified>
</cp:coreProperties>
</file>