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730" windowHeight="9525" activeTab="2"/>
  </bookViews>
  <sheets>
    <sheet name="EDO IYE SEP" sheetId="1" r:id="rId1"/>
    <sheet name="EDO IYE AGO" sheetId="2" r:id="rId2"/>
    <sheet name="EDO IYE JUL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'EDO IYE AGO'!$A$2:$H$88</definedName>
    <definedName name="_xlnm.Print_Area" localSheetId="2">'EDO IYE JUL'!$A$2:$H$88</definedName>
    <definedName name="_xlnm.Print_Area" localSheetId="0">'EDO IYE SEP'!$A$2:$H$88</definedName>
  </definedNames>
  <calcPr calcId="144525"/>
</workbook>
</file>

<file path=xl/calcChain.xml><?xml version="1.0" encoding="utf-8"?>
<calcChain xmlns="http://schemas.openxmlformats.org/spreadsheetml/2006/main">
  <c r="F79" i="3"/>
  <c r="D79"/>
  <c r="F78"/>
  <c r="D78"/>
  <c r="F77"/>
  <c r="D77"/>
  <c r="F76"/>
  <c r="D76"/>
  <c r="F75"/>
  <c r="D75"/>
  <c r="F74"/>
  <c r="G79" s="1"/>
  <c r="D74"/>
  <c r="E79" s="1"/>
  <c r="G72"/>
  <c r="E72"/>
  <c r="G71"/>
  <c r="E71"/>
  <c r="G70"/>
  <c r="E70"/>
  <c r="G69"/>
  <c r="G80" s="1"/>
  <c r="E69"/>
  <c r="D64"/>
  <c r="F64" s="1"/>
  <c r="F63"/>
  <c r="D63"/>
  <c r="D61"/>
  <c r="D62" s="1"/>
  <c r="F62" s="1"/>
  <c r="G52"/>
  <c r="E52"/>
  <c r="E51"/>
  <c r="G51" s="1"/>
  <c r="E50"/>
  <c r="E53" s="1"/>
  <c r="E44"/>
  <c r="G44" s="1"/>
  <c r="G43"/>
  <c r="E43"/>
  <c r="E42"/>
  <c r="G42" s="1"/>
  <c r="E41"/>
  <c r="G41" s="1"/>
  <c r="G40"/>
  <c r="E40"/>
  <c r="E39"/>
  <c r="G39" s="1"/>
  <c r="G45" s="1"/>
  <c r="G34"/>
  <c r="E34"/>
  <c r="G29"/>
  <c r="E29"/>
  <c r="E28"/>
  <c r="G28" s="1"/>
  <c r="E27"/>
  <c r="G27" s="1"/>
  <c r="G26"/>
  <c r="G25"/>
  <c r="G24"/>
  <c r="G23"/>
  <c r="E23"/>
  <c r="E22"/>
  <c r="E30" s="1"/>
  <c r="G17"/>
  <c r="E17"/>
  <c r="E16"/>
  <c r="G16" s="1"/>
  <c r="E15"/>
  <c r="E18" s="1"/>
  <c r="E10"/>
  <c r="G10" s="1"/>
  <c r="E9"/>
  <c r="E11" s="1"/>
  <c r="E32" s="1"/>
  <c r="E36" s="1"/>
  <c r="F79" i="2"/>
  <c r="D79"/>
  <c r="F78"/>
  <c r="D78"/>
  <c r="F77"/>
  <c r="D77"/>
  <c r="F76"/>
  <c r="D76"/>
  <c r="F75"/>
  <c r="D75"/>
  <c r="F74"/>
  <c r="G79" s="1"/>
  <c r="D74"/>
  <c r="E79" s="1"/>
  <c r="G72"/>
  <c r="E72"/>
  <c r="G71"/>
  <c r="E71"/>
  <c r="G70"/>
  <c r="E70"/>
  <c r="G69"/>
  <c r="G80" s="1"/>
  <c r="E69"/>
  <c r="E80" s="1"/>
  <c r="D64"/>
  <c r="F64" s="1"/>
  <c r="F63"/>
  <c r="D63"/>
  <c r="D61"/>
  <c r="D62" s="1"/>
  <c r="F62" s="1"/>
  <c r="G52"/>
  <c r="E52"/>
  <c r="E51"/>
  <c r="G51" s="1"/>
  <c r="E50"/>
  <c r="E53" s="1"/>
  <c r="E44"/>
  <c r="G44" s="1"/>
  <c r="G43"/>
  <c r="E43"/>
  <c r="E42"/>
  <c r="G42" s="1"/>
  <c r="E41"/>
  <c r="G41" s="1"/>
  <c r="G40"/>
  <c r="E40"/>
  <c r="E39"/>
  <c r="G39" s="1"/>
  <c r="G45" s="1"/>
  <c r="G34"/>
  <c r="E34"/>
  <c r="G29"/>
  <c r="E29"/>
  <c r="E28"/>
  <c r="G28" s="1"/>
  <c r="E27"/>
  <c r="G27" s="1"/>
  <c r="G26"/>
  <c r="G25"/>
  <c r="G24"/>
  <c r="G23"/>
  <c r="E23"/>
  <c r="E22"/>
  <c r="E30" s="1"/>
  <c r="G17"/>
  <c r="E17"/>
  <c r="E16"/>
  <c r="G16" s="1"/>
  <c r="E15"/>
  <c r="G15" s="1"/>
  <c r="G18" s="1"/>
  <c r="E10"/>
  <c r="G10" s="1"/>
  <c r="E9"/>
  <c r="E11" s="1"/>
  <c r="G80" i="1"/>
  <c r="D79"/>
  <c r="D78"/>
  <c r="D77"/>
  <c r="D76"/>
  <c r="D75"/>
  <c r="D74"/>
  <c r="E79" s="1"/>
  <c r="E80" s="1"/>
  <c r="E72"/>
  <c r="E71"/>
  <c r="E70"/>
  <c r="E69"/>
  <c r="G64"/>
  <c r="D64"/>
  <c r="E64" s="1"/>
  <c r="G53"/>
  <c r="E53"/>
  <c r="E45"/>
  <c r="E55" s="1"/>
  <c r="E42"/>
  <c r="G42" s="1"/>
  <c r="G45" s="1"/>
  <c r="G55" s="1"/>
  <c r="G30"/>
  <c r="E30"/>
  <c r="G18"/>
  <c r="E18"/>
  <c r="G11"/>
  <c r="G32" s="1"/>
  <c r="G36" s="1"/>
  <c r="E11"/>
  <c r="E32" s="1"/>
  <c r="E36" s="1"/>
  <c r="E80" i="3" l="1"/>
  <c r="G9"/>
  <c r="G11" s="1"/>
  <c r="G32" s="1"/>
  <c r="G36" s="1"/>
  <c r="G15"/>
  <c r="G18" s="1"/>
  <c r="G50"/>
  <c r="G53" s="1"/>
  <c r="G55" s="1"/>
  <c r="F61"/>
  <c r="G64" s="1"/>
  <c r="E64"/>
  <c r="E45"/>
  <c r="E55" s="1"/>
  <c r="E57" s="1"/>
  <c r="G22"/>
  <c r="G30" s="1"/>
  <c r="E32" i="2"/>
  <c r="E36" s="1"/>
  <c r="E18"/>
  <c r="G9"/>
  <c r="G11" s="1"/>
  <c r="G32" s="1"/>
  <c r="G36" s="1"/>
  <c r="G50"/>
  <c r="G53" s="1"/>
  <c r="G55" s="1"/>
  <c r="F61"/>
  <c r="G64" s="1"/>
  <c r="E64"/>
  <c r="E45"/>
  <c r="E55" s="1"/>
  <c r="G22"/>
  <c r="G30" s="1"/>
  <c r="G57" i="1"/>
  <c r="G47"/>
  <c r="E57"/>
  <c r="E47"/>
  <c r="G57" i="3" l="1"/>
  <c r="G47"/>
  <c r="E47"/>
  <c r="E57" i="2"/>
  <c r="E47"/>
  <c r="G57"/>
  <c r="G47"/>
</calcChain>
</file>

<file path=xl/sharedStrings.xml><?xml version="1.0" encoding="utf-8"?>
<sst xmlns="http://schemas.openxmlformats.org/spreadsheetml/2006/main" count="213" uniqueCount="74">
  <si>
    <t>UNIVERSIDAD AUTONOMA DE CHIHUAHUA</t>
  </si>
  <si>
    <t>ESTADO DE INGRESOS Y EGRESOS</t>
  </si>
  <si>
    <t>DEL 1º AL 30  DE SEPTIEMBRE DE 2011</t>
  </si>
  <si>
    <t>SUBSIDIOS</t>
  </si>
  <si>
    <t>MENSUAL</t>
  </si>
  <si>
    <t>ACUMULADO</t>
  </si>
  <si>
    <t>FEDERAL ORDINARIO</t>
  </si>
  <si>
    <t>ESTATAL ORDINARIO</t>
  </si>
  <si>
    <t>TOTAL DE SUBSIDIOS</t>
  </si>
  <si>
    <t>INGRESOS PROPIOS</t>
  </si>
  <si>
    <t>LICENCIATURA</t>
  </si>
  <si>
    <t>POSGRADO</t>
  </si>
  <si>
    <t>INCORPORADO</t>
  </si>
  <si>
    <t>TOTAL DE INGRESOS PROPIOS</t>
  </si>
  <si>
    <t>OTROS INGRESOS</t>
  </si>
  <si>
    <t>SERVICIOS</t>
  </si>
  <si>
    <t>PRODUCTOS FINANCIEROS</t>
  </si>
  <si>
    <t>EVENTOS</t>
  </si>
  <si>
    <t>DONACIONES</t>
  </si>
  <si>
    <t>OTROS PRODUCTOS</t>
  </si>
  <si>
    <t>VENTA DE PRODUCTOS</t>
  </si>
  <si>
    <t>IMPUESTO UNIVERSITARIO MUNICIPAL</t>
  </si>
  <si>
    <t>CONVENIOS</t>
  </si>
  <si>
    <t>TOTAL DE OTROS INGRESOS</t>
  </si>
  <si>
    <t>TOTAL DE INGRESOS</t>
  </si>
  <si>
    <t>BECAS Y CONDONACIONES</t>
  </si>
  <si>
    <t>INGRESOS NETOS</t>
  </si>
  <si>
    <t>GASTOS DE OPERACIÓN</t>
  </si>
  <si>
    <t>SERVICIOS PERSONALES</t>
  </si>
  <si>
    <t>MATERIALES DE CONSUMO</t>
  </si>
  <si>
    <t>SERVICIOS GENERALES</t>
  </si>
  <si>
    <t>BECAS ECONOMICAS</t>
  </si>
  <si>
    <t>COSTOS DE PRODUCCION</t>
  </si>
  <si>
    <t>APOYOS</t>
  </si>
  <si>
    <t>TOTAL DE GASTOS DE OPERACIÓN</t>
  </si>
  <si>
    <t>REMANENTE DE OPERACIÓN</t>
  </si>
  <si>
    <t>INVERSIONES</t>
  </si>
  <si>
    <t>MOBILIARIO Y EQUIPO</t>
  </si>
  <si>
    <t>CONST. E INSTALACIONES</t>
  </si>
  <si>
    <t>OTROS</t>
  </si>
  <si>
    <t>TOTAL DE INVERSIONES</t>
  </si>
  <si>
    <t>TOTAL DE EGRESOS</t>
  </si>
  <si>
    <t>DEFICIT/REMANENTE DE INGRESOS S/ EGRESOS</t>
  </si>
  <si>
    <t>APLICADO A:</t>
  </si>
  <si>
    <t>CAJA Y BANCOS</t>
  </si>
  <si>
    <t>CUENTAS DE ACTIVO</t>
  </si>
  <si>
    <t>PAGO DE PASIVOS</t>
  </si>
  <si>
    <t>PATRIMONIO</t>
  </si>
  <si>
    <t>SALDOS EN EFECTIVO</t>
  </si>
  <si>
    <t xml:space="preserve">    AL 31 DE AGOSTO DE 2011</t>
  </si>
  <si>
    <t xml:space="preserve">    AL 30 DE SEPTIEMBRE DE 2011</t>
  </si>
  <si>
    <t>FONDOS FIJOS CAJA U.C.</t>
  </si>
  <si>
    <t>FONDOS FIJOS DE CAJA FAC.</t>
  </si>
  <si>
    <t>BANCOS UNIDAD CENTRAL</t>
  </si>
  <si>
    <t>BANCOS FACULTADES</t>
  </si>
  <si>
    <t>FONDOS COMPROMETIDOS:</t>
  </si>
  <si>
    <t>PIFI</t>
  </si>
  <si>
    <t>PROMEP</t>
  </si>
  <si>
    <t>PEF</t>
  </si>
  <si>
    <t>RECURSOS FAM</t>
  </si>
  <si>
    <t>IMPTO. MUNICIPAL UNIV.</t>
  </si>
  <si>
    <t>TOTAL EFECTIVO</t>
  </si>
  <si>
    <t>ING. FRANCISCO ESPINO DE LA O</t>
  </si>
  <si>
    <t xml:space="preserve">  M.C. JESUS ENRIQUE SEAÑEZ SAENZ</t>
  </si>
  <si>
    <t xml:space="preserve">M.D. SAUL A. MARTINEZ CAMPOS </t>
  </si>
  <si>
    <t>M.A.R.H. HORACIO JURADO MEDINA</t>
  </si>
  <si>
    <t xml:space="preserve">           PATRONATO</t>
  </si>
  <si>
    <t xml:space="preserve">                                                   RECTOR</t>
  </si>
  <si>
    <t xml:space="preserve">    SECRETARIO GENERAL</t>
  </si>
  <si>
    <t xml:space="preserve">DIRECTOR ADMINISTRATIVO      </t>
  </si>
  <si>
    <t>DEL 1º AL 31  DE AGOSTO DE 2011</t>
  </si>
  <si>
    <t xml:space="preserve">    AL 31 DE JULIO DE 2011</t>
  </si>
  <si>
    <t>DEL 1º AL 31  DE JULIO DE 2011</t>
  </si>
  <si>
    <t xml:space="preserve">    AL 30 DE JUNIO DE 2011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</si>
</sst>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_);_(* \(#,##0.\);_(* &quot;-&quot;_);_(@_)"/>
    <numFmt numFmtId="165" formatCode="_(* #,##0_);_(* \(#,##0\);_(* &quot;-&quot;_);_(@_)"/>
    <numFmt numFmtId="166" formatCode="_-[$€-2]* #,##0.00_-;\-[$€-2]* #,##0.00_-;_-[$€-2]* &quot;-&quot;??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7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3" fillId="0" borderId="0" xfId="1" applyFont="1"/>
    <xf numFmtId="38" fontId="3" fillId="0" borderId="0" xfId="1" applyNumberFormat="1" applyFont="1"/>
    <xf numFmtId="4" fontId="3" fillId="0" borderId="0" xfId="1" applyNumberFormat="1" applyFont="1"/>
    <xf numFmtId="0" fontId="2" fillId="0" borderId="0" xfId="1"/>
    <xf numFmtId="0" fontId="3" fillId="0" borderId="1" xfId="1" applyFont="1" applyBorder="1"/>
    <xf numFmtId="0" fontId="3" fillId="0" borderId="2" xfId="1" applyFont="1" applyBorder="1"/>
    <xf numFmtId="38" fontId="3" fillId="0" borderId="2" xfId="1" applyNumberFormat="1" applyFont="1" applyBorder="1"/>
    <xf numFmtId="38" fontId="4" fillId="0" borderId="2" xfId="1" applyNumberFormat="1" applyFont="1" applyBorder="1" applyAlignment="1">
      <alignment horizontal="center"/>
    </xf>
    <xf numFmtId="38" fontId="5" fillId="0" borderId="2" xfId="1" applyNumberFormat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0" xfId="1" applyFont="1" applyBorder="1"/>
    <xf numFmtId="38" fontId="3" fillId="0" borderId="0" xfId="1" applyNumberFormat="1" applyFont="1" applyBorder="1"/>
    <xf numFmtId="38" fontId="6" fillId="0" borderId="0" xfId="1" applyNumberFormat="1" applyFont="1" applyBorder="1" applyAlignment="1">
      <alignment horizontal="center"/>
    </xf>
    <xf numFmtId="38" fontId="5" fillId="0" borderId="0" xfId="1" applyNumberFormat="1" applyFont="1" applyBorder="1" applyAlignment="1">
      <alignment horizontal="center"/>
    </xf>
    <xf numFmtId="0" fontId="3" fillId="0" borderId="5" xfId="1" applyFont="1" applyBorder="1"/>
    <xf numFmtId="0" fontId="5" fillId="0" borderId="1" xfId="1" applyFont="1" applyBorder="1"/>
    <xf numFmtId="0" fontId="5" fillId="0" borderId="2" xfId="1" applyFont="1" applyBorder="1"/>
    <xf numFmtId="38" fontId="5" fillId="0" borderId="2" xfId="1" applyNumberFormat="1" applyFont="1" applyBorder="1"/>
    <xf numFmtId="0" fontId="5" fillId="0" borderId="3" xfId="1" applyFont="1" applyBorder="1"/>
    <xf numFmtId="4" fontId="5" fillId="0" borderId="0" xfId="1" applyNumberFormat="1" applyFont="1"/>
    <xf numFmtId="0" fontId="7" fillId="0" borderId="4" xfId="1" applyFont="1" applyBorder="1"/>
    <xf numFmtId="0" fontId="7" fillId="0" borderId="0" xfId="1" applyFont="1" applyBorder="1"/>
    <xf numFmtId="38" fontId="3" fillId="0" borderId="6" xfId="1" applyNumberFormat="1" applyFont="1" applyBorder="1"/>
    <xf numFmtId="0" fontId="5" fillId="0" borderId="4" xfId="1" applyFont="1" applyBorder="1"/>
    <xf numFmtId="0" fontId="5" fillId="0" borderId="0" xfId="1" applyFont="1" applyBorder="1"/>
    <xf numFmtId="38" fontId="3" fillId="0" borderId="7" xfId="1" applyNumberFormat="1" applyFont="1" applyBorder="1"/>
    <xf numFmtId="164" fontId="3" fillId="0" borderId="0" xfId="1" applyNumberFormat="1" applyFont="1" applyBorder="1"/>
    <xf numFmtId="38" fontId="5" fillId="0" borderId="0" xfId="1" applyNumberFormat="1" applyFont="1" applyBorder="1"/>
    <xf numFmtId="165" fontId="5" fillId="0" borderId="0" xfId="1" applyNumberFormat="1" applyFont="1" applyBorder="1"/>
    <xf numFmtId="38" fontId="5" fillId="0" borderId="5" xfId="1" applyNumberFormat="1" applyFont="1" applyBorder="1"/>
    <xf numFmtId="164" fontId="3" fillId="0" borderId="6" xfId="1" applyNumberFormat="1" applyFont="1" applyBorder="1"/>
    <xf numFmtId="165" fontId="5" fillId="0" borderId="6" xfId="1" applyNumberFormat="1" applyFont="1" applyBorder="1"/>
    <xf numFmtId="0" fontId="3" fillId="0" borderId="8" xfId="1" applyFont="1" applyBorder="1"/>
    <xf numFmtId="0" fontId="3" fillId="0" borderId="9" xfId="1" applyFont="1" applyBorder="1"/>
    <xf numFmtId="38" fontId="3" fillId="0" borderId="9" xfId="1" applyNumberFormat="1" applyFont="1" applyBorder="1"/>
    <xf numFmtId="0" fontId="3" fillId="0" borderId="10" xfId="1" applyFont="1" applyBorder="1"/>
    <xf numFmtId="0" fontId="5" fillId="0" borderId="5" xfId="1" applyFont="1" applyBorder="1"/>
    <xf numFmtId="38" fontId="3" fillId="0" borderId="0" xfId="1" applyNumberFormat="1" applyFont="1" applyFill="1" applyBorder="1"/>
    <xf numFmtId="38" fontId="5" fillId="0" borderId="0" xfId="1" applyNumberFormat="1" applyFont="1" applyFill="1" applyBorder="1"/>
    <xf numFmtId="38" fontId="3" fillId="0" borderId="6" xfId="1" applyNumberFormat="1" applyFont="1" applyFill="1" applyBorder="1"/>
    <xf numFmtId="4" fontId="2" fillId="0" borderId="0" xfId="1" applyNumberFormat="1" applyFont="1"/>
    <xf numFmtId="0" fontId="2" fillId="0" borderId="1" xfId="1" applyFont="1" applyBorder="1"/>
    <xf numFmtId="0" fontId="2" fillId="0" borderId="2" xfId="1" applyFont="1" applyBorder="1"/>
    <xf numFmtId="38" fontId="2" fillId="0" borderId="2" xfId="1" applyNumberFormat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38" fontId="2" fillId="0" borderId="0" xfId="1" applyNumberFormat="1" applyFont="1" applyBorder="1"/>
    <xf numFmtId="0" fontId="2" fillId="0" borderId="5" xfId="1" applyFont="1" applyBorder="1"/>
    <xf numFmtId="4" fontId="8" fillId="0" borderId="0" xfId="1" applyNumberFormat="1" applyFont="1"/>
    <xf numFmtId="0" fontId="8" fillId="0" borderId="4" xfId="1" applyFont="1" applyBorder="1"/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38" fontId="8" fillId="0" borderId="0" xfId="1" applyNumberFormat="1" applyFont="1" applyBorder="1" applyAlignment="1">
      <alignment horizontal="right"/>
    </xf>
    <xf numFmtId="38" fontId="8" fillId="0" borderId="0" xfId="1" applyNumberFormat="1" applyFont="1" applyBorder="1"/>
    <xf numFmtId="38" fontId="8" fillId="0" borderId="0" xfId="1" applyNumberFormat="1" applyFont="1" applyBorder="1" applyAlignment="1">
      <alignment horizontal="center"/>
    </xf>
    <xf numFmtId="0" fontId="8" fillId="0" borderId="5" xfId="1" applyFont="1" applyBorder="1" applyAlignment="1">
      <alignment horizontal="right"/>
    </xf>
    <xf numFmtId="0" fontId="8" fillId="0" borderId="4" xfId="1" applyFont="1" applyBorder="1" applyAlignment="1">
      <alignment horizontal="left"/>
    </xf>
    <xf numFmtId="0" fontId="8" fillId="0" borderId="0" xfId="1" applyFont="1" applyBorder="1" applyAlignment="1">
      <alignment horizontal="right"/>
    </xf>
    <xf numFmtId="38" fontId="8" fillId="0" borderId="0" xfId="1" applyNumberFormat="1" applyFont="1" applyBorder="1" applyAlignment="1">
      <alignment horizontal="left"/>
    </xf>
    <xf numFmtId="0" fontId="2" fillId="0" borderId="8" xfId="1" applyFont="1" applyBorder="1"/>
    <xf numFmtId="0" fontId="2" fillId="0" borderId="9" xfId="1" applyFont="1" applyBorder="1"/>
    <xf numFmtId="38" fontId="2" fillId="0" borderId="9" xfId="1" applyNumberFormat="1" applyFont="1" applyBorder="1"/>
    <xf numFmtId="0" fontId="2" fillId="0" borderId="10" xfId="1" applyFont="1" applyBorder="1"/>
    <xf numFmtId="38" fontId="9" fillId="2" borderId="0" xfId="1" applyNumberFormat="1" applyFont="1" applyFill="1"/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SE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JUL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AGOS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JUN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459619791</v>
          </cell>
        </row>
      </sheetData>
      <sheetData sheetId="3">
        <row r="17">
          <cell r="L17">
            <v>81114402.842792079</v>
          </cell>
        </row>
      </sheetData>
      <sheetData sheetId="4"/>
      <sheetData sheetId="5">
        <row r="13">
          <cell r="E13">
            <v>386481.11</v>
          </cell>
        </row>
        <row r="40">
          <cell r="N40">
            <v>0</v>
          </cell>
        </row>
        <row r="41">
          <cell r="N41">
            <v>-0.21000003814697266</v>
          </cell>
        </row>
      </sheetData>
      <sheetData sheetId="6">
        <row r="6">
          <cell r="E6">
            <v>53928000</v>
          </cell>
        </row>
      </sheetData>
      <sheetData sheetId="7">
        <row r="6">
          <cell r="V6">
            <v>459619791</v>
          </cell>
        </row>
      </sheetData>
      <sheetData sheetId="8">
        <row r="7">
          <cell r="J7">
            <v>459619791</v>
          </cell>
        </row>
      </sheetData>
      <sheetData sheetId="9">
        <row r="6">
          <cell r="U6">
            <v>53928000</v>
          </cell>
        </row>
        <row r="70">
          <cell r="S70">
            <v>0</v>
          </cell>
        </row>
      </sheetData>
      <sheetData sheetId="10">
        <row r="27">
          <cell r="B27">
            <v>386481.11</v>
          </cell>
        </row>
      </sheetData>
      <sheetData sheetId="11">
        <row r="62">
          <cell r="M62">
            <v>5116115.45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366414791</v>
          </cell>
        </row>
        <row r="10">
          <cell r="G10">
            <v>230557593</v>
          </cell>
        </row>
        <row r="15">
          <cell r="G15">
            <v>100294127.5</v>
          </cell>
        </row>
        <row r="16">
          <cell r="G16">
            <v>48717542.929999992</v>
          </cell>
        </row>
        <row r="17">
          <cell r="G17">
            <v>4518136</v>
          </cell>
        </row>
        <row r="22">
          <cell r="G22">
            <v>43130361.649999999</v>
          </cell>
        </row>
        <row r="23">
          <cell r="G23">
            <v>2280151.5699999998</v>
          </cell>
        </row>
        <row r="24">
          <cell r="G24">
            <v>526886</v>
          </cell>
        </row>
        <row r="25">
          <cell r="G25">
            <v>1439440.3800000001</v>
          </cell>
        </row>
        <row r="26">
          <cell r="G26">
            <v>16656961.91</v>
          </cell>
        </row>
        <row r="27">
          <cell r="G27">
            <v>3776215.56</v>
          </cell>
        </row>
        <row r="28">
          <cell r="G28">
            <v>22005650.809999999</v>
          </cell>
        </row>
        <row r="29">
          <cell r="G29">
            <v>41217715.560000002</v>
          </cell>
        </row>
        <row r="34">
          <cell r="G34">
            <v>29550218.600000001</v>
          </cell>
        </row>
        <row r="39">
          <cell r="G39">
            <v>554869387.54999995</v>
          </cell>
        </row>
        <row r="40">
          <cell r="G40">
            <v>45897707.789999992</v>
          </cell>
        </row>
        <row r="41">
          <cell r="G41">
            <v>117488828.76000001</v>
          </cell>
        </row>
        <row r="42">
          <cell r="G42">
            <v>0</v>
          </cell>
        </row>
        <row r="43">
          <cell r="G43">
            <v>4528489.9400000004</v>
          </cell>
        </row>
        <row r="44">
          <cell r="G44">
            <v>28581931.050000004</v>
          </cell>
        </row>
        <row r="50">
          <cell r="G50">
            <v>28921340.879999999</v>
          </cell>
        </row>
        <row r="51">
          <cell r="G51">
            <v>22428444.18</v>
          </cell>
        </row>
        <row r="52">
          <cell r="G52">
            <v>309518.81</v>
          </cell>
        </row>
        <row r="61">
          <cell r="F61">
            <v>46708523.900000021</v>
          </cell>
        </row>
        <row r="62">
          <cell r="F62">
            <v>14328810.819999922</v>
          </cell>
        </row>
        <row r="63">
          <cell r="F63">
            <v>-12694561.76000002</v>
          </cell>
        </row>
        <row r="69">
          <cell r="G69">
            <v>227128.93</v>
          </cell>
        </row>
        <row r="70">
          <cell r="G70">
            <v>154000.79999999999</v>
          </cell>
        </row>
        <row r="71">
          <cell r="G71">
            <v>40148507.070000008</v>
          </cell>
        </row>
        <row r="72">
          <cell r="G72">
            <v>31546911.019999996</v>
          </cell>
        </row>
        <row r="74">
          <cell r="F74">
            <v>23608588.649999999</v>
          </cell>
        </row>
        <row r="75">
          <cell r="F75">
            <v>12933092.280000001</v>
          </cell>
        </row>
        <row r="76">
          <cell r="F76">
            <v>116037.55</v>
          </cell>
        </row>
        <row r="77">
          <cell r="F77">
            <v>3261668.85</v>
          </cell>
        </row>
        <row r="78">
          <cell r="F78">
            <v>8011150.4699999997</v>
          </cell>
        </row>
        <row r="79">
          <cell r="F79">
            <v>242040.86</v>
          </cell>
        </row>
      </sheetData>
      <sheetData sheetId="3">
        <row r="17">
          <cell r="L17">
            <v>50569518.745142616</v>
          </cell>
        </row>
      </sheetData>
      <sheetData sheetId="4"/>
      <sheetData sheetId="5">
        <row r="13">
          <cell r="G13">
            <v>4499.7299999999814</v>
          </cell>
        </row>
        <row r="14">
          <cell r="G14">
            <v>0</v>
          </cell>
        </row>
        <row r="15">
          <cell r="G15">
            <v>-8726204.4199999981</v>
          </cell>
        </row>
        <row r="16">
          <cell r="G16">
            <v>-75752.449999999983</v>
          </cell>
        </row>
        <row r="17">
          <cell r="G17">
            <v>-21946289.379999995</v>
          </cell>
        </row>
        <row r="25">
          <cell r="G25">
            <v>-35812810.680000037</v>
          </cell>
        </row>
        <row r="30">
          <cell r="N30">
            <v>-28738185.409999996</v>
          </cell>
        </row>
        <row r="40">
          <cell r="N40">
            <v>0</v>
          </cell>
        </row>
        <row r="41">
          <cell r="N41">
            <v>-0.21000003814697266</v>
          </cell>
        </row>
        <row r="46">
          <cell r="G46">
            <v>-80890.62</v>
          </cell>
        </row>
      </sheetData>
      <sheetData sheetId="6">
        <row r="6">
          <cell r="E6">
            <v>41903000</v>
          </cell>
        </row>
      </sheetData>
      <sheetData sheetId="7">
        <row r="6">
          <cell r="R6">
            <v>366414791</v>
          </cell>
        </row>
      </sheetData>
      <sheetData sheetId="8">
        <row r="7">
          <cell r="J7">
            <v>366414791</v>
          </cell>
        </row>
      </sheetData>
      <sheetData sheetId="9">
        <row r="6">
          <cell r="Q6">
            <v>41903000</v>
          </cell>
        </row>
        <row r="7">
          <cell r="Q7">
            <v>28819699</v>
          </cell>
        </row>
        <row r="8">
          <cell r="Q8">
            <v>0</v>
          </cell>
        </row>
        <row r="14">
          <cell r="Q14">
            <v>10685255.559999999</v>
          </cell>
        </row>
        <row r="15">
          <cell r="Q15">
            <v>1171219.19</v>
          </cell>
        </row>
        <row r="16">
          <cell r="Q16">
            <v>559995</v>
          </cell>
        </row>
        <row r="17">
          <cell r="Q17">
            <v>3574988.9</v>
          </cell>
        </row>
        <row r="18">
          <cell r="Q18">
            <v>219738</v>
          </cell>
        </row>
        <row r="20">
          <cell r="Q20">
            <v>880608.91</v>
          </cell>
        </row>
        <row r="21">
          <cell r="Q21">
            <v>223454.66</v>
          </cell>
        </row>
        <row r="22">
          <cell r="Q22">
            <v>292936.42</v>
          </cell>
        </row>
        <row r="28">
          <cell r="Q28">
            <v>608400.75</v>
          </cell>
        </row>
        <row r="34">
          <cell r="Q34">
            <v>76858893.280000001</v>
          </cell>
        </row>
        <row r="35">
          <cell r="Q35">
            <v>8726113.1799999997</v>
          </cell>
        </row>
        <row r="36">
          <cell r="Q36">
            <v>2643952.86</v>
          </cell>
        </row>
        <row r="37">
          <cell r="Q37">
            <v>3221654.73</v>
          </cell>
        </row>
        <row r="38">
          <cell r="Q38">
            <v>811490.93</v>
          </cell>
        </row>
        <row r="48">
          <cell r="Q48">
            <v>474397.82000000007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0</v>
          </cell>
        </row>
        <row r="55">
          <cell r="Q55">
            <v>0</v>
          </cell>
        </row>
        <row r="56">
          <cell r="Q56">
            <v>337909.18</v>
          </cell>
        </row>
        <row r="57">
          <cell r="Q57">
            <v>416258.08</v>
          </cell>
        </row>
        <row r="58">
          <cell r="Q58">
            <v>274424.55</v>
          </cell>
        </row>
        <row r="59">
          <cell r="Q59">
            <v>518637</v>
          </cell>
        </row>
        <row r="60">
          <cell r="Q60">
            <v>17474</v>
          </cell>
        </row>
        <row r="61">
          <cell r="Q61">
            <v>0</v>
          </cell>
        </row>
        <row r="66">
          <cell r="Q66">
            <v>53200</v>
          </cell>
        </row>
        <row r="67">
          <cell r="Q67">
            <v>600663.75</v>
          </cell>
        </row>
        <row r="68">
          <cell r="Q68">
            <v>830193.3</v>
          </cell>
        </row>
        <row r="69">
          <cell r="Q69">
            <v>1008046.92</v>
          </cell>
        </row>
        <row r="70">
          <cell r="Q70">
            <v>0</v>
          </cell>
        </row>
        <row r="71">
          <cell r="Q71">
            <v>355723.75</v>
          </cell>
        </row>
        <row r="73">
          <cell r="Q73">
            <v>5370168.3600000003</v>
          </cell>
        </row>
        <row r="74">
          <cell r="Q74">
            <v>2457895.29</v>
          </cell>
        </row>
        <row r="75">
          <cell r="Q75">
            <v>0</v>
          </cell>
        </row>
      </sheetData>
      <sheetData sheetId="10">
        <row r="27">
          <cell r="B27">
            <v>381129.73</v>
          </cell>
        </row>
        <row r="31">
          <cell r="G31">
            <v>154000.79999999999</v>
          </cell>
        </row>
        <row r="33">
          <cell r="G33">
            <v>227128.93</v>
          </cell>
        </row>
        <row r="35">
          <cell r="G35">
            <v>31546911.019999996</v>
          </cell>
        </row>
        <row r="37">
          <cell r="G37">
            <v>40148507.070000008</v>
          </cell>
        </row>
      </sheetData>
      <sheetData sheetId="11">
        <row r="62">
          <cell r="M62">
            <v>3261668.85</v>
          </cell>
        </row>
        <row r="64">
          <cell r="M64">
            <v>23608588.649999999</v>
          </cell>
        </row>
        <row r="66">
          <cell r="M66">
            <v>116037.55</v>
          </cell>
        </row>
        <row r="68">
          <cell r="M68">
            <v>12933092.280000001</v>
          </cell>
        </row>
        <row r="70">
          <cell r="M70">
            <v>242040.86</v>
          </cell>
        </row>
        <row r="72">
          <cell r="M72">
            <v>8011150.4699999997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405691791</v>
          </cell>
        </row>
        <row r="69">
          <cell r="G69">
            <v>226128.93</v>
          </cell>
        </row>
        <row r="70">
          <cell r="G70">
            <v>158950.79999999999</v>
          </cell>
        </row>
        <row r="71">
          <cell r="G71">
            <v>34961900.129999995</v>
          </cell>
        </row>
        <row r="72">
          <cell r="G72">
            <v>55765577.930000007</v>
          </cell>
        </row>
        <row r="74">
          <cell r="F74">
            <v>20246232.75</v>
          </cell>
        </row>
        <row r="75">
          <cell r="F75">
            <v>12116643.240000002</v>
          </cell>
        </row>
        <row r="76">
          <cell r="F76">
            <v>116037.55</v>
          </cell>
        </row>
        <row r="77">
          <cell r="F77">
            <v>3939026.87</v>
          </cell>
        </row>
        <row r="78">
          <cell r="F78">
            <v>8042347.5299999993</v>
          </cell>
        </row>
        <row r="79">
          <cell r="F79">
            <v>17258379.959999997</v>
          </cell>
        </row>
      </sheetData>
      <sheetData sheetId="3">
        <row r="17">
          <cell r="L17">
            <v>70090941.942462042</v>
          </cell>
        </row>
      </sheetData>
      <sheetData sheetId="4"/>
      <sheetData sheetId="5">
        <row r="13">
          <cell r="E13">
            <v>385079.73</v>
          </cell>
          <cell r="G13">
            <v>3950</v>
          </cell>
        </row>
        <row r="14">
          <cell r="G14">
            <v>0</v>
          </cell>
        </row>
        <row r="15">
          <cell r="G15">
            <v>-2307883.5299999937</v>
          </cell>
        </row>
        <row r="16">
          <cell r="G16">
            <v>15469.700000000012</v>
          </cell>
        </row>
        <row r="17">
          <cell r="G17">
            <v>34870563.039999992</v>
          </cell>
        </row>
        <row r="25">
          <cell r="G25">
            <v>29241292.030000061</v>
          </cell>
        </row>
        <row r="30">
          <cell r="N30">
            <v>-20759095.75</v>
          </cell>
        </row>
        <row r="40">
          <cell r="N40">
            <v>0</v>
          </cell>
        </row>
        <row r="41">
          <cell r="N41">
            <v>-0.21000003814697266</v>
          </cell>
        </row>
        <row r="46">
          <cell r="G46">
            <v>55182.209999999963</v>
          </cell>
        </row>
      </sheetData>
      <sheetData sheetId="6">
        <row r="6">
          <cell r="E6">
            <v>39277000</v>
          </cell>
        </row>
      </sheetData>
      <sheetData sheetId="7">
        <row r="6">
          <cell r="T6">
            <v>405691791</v>
          </cell>
        </row>
      </sheetData>
      <sheetData sheetId="8">
        <row r="7">
          <cell r="J7">
            <v>405691791</v>
          </cell>
        </row>
      </sheetData>
      <sheetData sheetId="9">
        <row r="6">
          <cell r="S6">
            <v>39277000</v>
          </cell>
        </row>
        <row r="7">
          <cell r="S7">
            <v>14409850</v>
          </cell>
        </row>
        <row r="8">
          <cell r="S8">
            <v>0</v>
          </cell>
        </row>
        <row r="14">
          <cell r="S14">
            <v>4360126.49</v>
          </cell>
        </row>
        <row r="15">
          <cell r="S15">
            <v>12764912.34</v>
          </cell>
        </row>
        <row r="16">
          <cell r="S16">
            <v>89914803.5</v>
          </cell>
        </row>
        <row r="17">
          <cell r="S17">
            <v>21513259.48</v>
          </cell>
        </row>
        <row r="18">
          <cell r="S18">
            <v>395303</v>
          </cell>
        </row>
        <row r="20">
          <cell r="S20">
            <v>1455949.28</v>
          </cell>
        </row>
        <row r="21">
          <cell r="S21">
            <v>344503.11</v>
          </cell>
        </row>
        <row r="22">
          <cell r="S22">
            <v>463374.79</v>
          </cell>
        </row>
        <row r="28">
          <cell r="S28">
            <v>16771173.550000001</v>
          </cell>
        </row>
        <row r="34">
          <cell r="S34">
            <v>75398063.890000001</v>
          </cell>
        </row>
        <row r="35">
          <cell r="S35">
            <v>13610274.6</v>
          </cell>
        </row>
        <row r="36">
          <cell r="S36">
            <v>6354127.1900000004</v>
          </cell>
        </row>
        <row r="37">
          <cell r="S37">
            <v>8715120.2699999996</v>
          </cell>
        </row>
        <row r="38">
          <cell r="S38">
            <v>1927012.2</v>
          </cell>
        </row>
        <row r="48">
          <cell r="S48">
            <v>880670.54999999993</v>
          </cell>
        </row>
        <row r="51">
          <cell r="S51">
            <v>5463.6</v>
          </cell>
        </row>
        <row r="52">
          <cell r="S52">
            <v>8518.44</v>
          </cell>
        </row>
        <row r="53">
          <cell r="S53">
            <v>0</v>
          </cell>
        </row>
        <row r="54">
          <cell r="S54">
            <v>4638938.5599999996</v>
          </cell>
        </row>
        <row r="55">
          <cell r="S55">
            <v>3985623.9</v>
          </cell>
        </row>
        <row r="56">
          <cell r="S56">
            <v>902621.63</v>
          </cell>
        </row>
        <row r="57">
          <cell r="S57">
            <v>697754.94</v>
          </cell>
        </row>
        <row r="58">
          <cell r="S58">
            <v>300000</v>
          </cell>
        </row>
        <row r="59">
          <cell r="S59">
            <v>2512539</v>
          </cell>
        </row>
        <row r="60">
          <cell r="S60">
            <v>90000</v>
          </cell>
        </row>
        <row r="61">
          <cell r="S61">
            <v>0</v>
          </cell>
        </row>
        <row r="66">
          <cell r="S66">
            <v>150150</v>
          </cell>
        </row>
        <row r="67">
          <cell r="S67">
            <v>721733.25</v>
          </cell>
        </row>
        <row r="68">
          <cell r="S68">
            <v>567158.63</v>
          </cell>
        </row>
        <row r="69">
          <cell r="S69">
            <v>297547.83</v>
          </cell>
        </row>
        <row r="70">
          <cell r="S70">
            <v>0</v>
          </cell>
        </row>
        <row r="71">
          <cell r="S71">
            <v>359104.22</v>
          </cell>
        </row>
        <row r="73">
          <cell r="S73">
            <v>0</v>
          </cell>
        </row>
        <row r="74">
          <cell r="S74">
            <v>2070349.03</v>
          </cell>
        </row>
        <row r="75">
          <cell r="S75">
            <v>0</v>
          </cell>
        </row>
      </sheetData>
      <sheetData sheetId="10">
        <row r="27">
          <cell r="B27">
            <v>385079.73</v>
          </cell>
        </row>
        <row r="31">
          <cell r="G31">
            <v>158950.79999999999</v>
          </cell>
        </row>
        <row r="33">
          <cell r="G33">
            <v>226128.93</v>
          </cell>
        </row>
        <row r="35">
          <cell r="G35">
            <v>55765577.930000007</v>
          </cell>
        </row>
        <row r="37">
          <cell r="G37">
            <v>34961900.129999995</v>
          </cell>
        </row>
      </sheetData>
      <sheetData sheetId="11">
        <row r="62">
          <cell r="M62">
            <v>3939026.87</v>
          </cell>
        </row>
        <row r="64">
          <cell r="M64">
            <v>20246232.75</v>
          </cell>
        </row>
        <row r="66">
          <cell r="M66">
            <v>116037.55</v>
          </cell>
        </row>
        <row r="68">
          <cell r="M68">
            <v>12116643.240000002</v>
          </cell>
        </row>
        <row r="70">
          <cell r="M70">
            <v>17258379.959999997</v>
          </cell>
        </row>
        <row r="72">
          <cell r="M72">
            <v>8042347.5299999993</v>
          </cell>
        </row>
      </sheetData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324511791</v>
          </cell>
        </row>
        <row r="10">
          <cell r="G10">
            <v>201737894</v>
          </cell>
        </row>
        <row r="15">
          <cell r="G15">
            <v>99734132.5</v>
          </cell>
        </row>
        <row r="16">
          <cell r="G16">
            <v>47546323.739999995</v>
          </cell>
        </row>
        <row r="17">
          <cell r="G17">
            <v>4298398</v>
          </cell>
        </row>
        <row r="22">
          <cell r="G22">
            <v>39555372.75</v>
          </cell>
        </row>
        <row r="23">
          <cell r="G23">
            <v>2056696.91</v>
          </cell>
        </row>
        <row r="24">
          <cell r="G24">
            <v>446288</v>
          </cell>
        </row>
        <row r="25">
          <cell r="G25">
            <v>1224646.3800000001</v>
          </cell>
        </row>
        <row r="26">
          <cell r="G26">
            <v>6853267.2999999998</v>
          </cell>
        </row>
        <row r="27">
          <cell r="G27">
            <v>3483279.14</v>
          </cell>
        </row>
        <row r="28">
          <cell r="G28">
            <v>21125041.899999999</v>
          </cell>
        </row>
        <row r="29">
          <cell r="G29">
            <v>30532460</v>
          </cell>
        </row>
        <row r="34">
          <cell r="G34">
            <v>28941817.850000001</v>
          </cell>
        </row>
        <row r="39">
          <cell r="G39">
            <v>477957294.26999998</v>
          </cell>
        </row>
        <row r="40">
          <cell r="G40">
            <v>42423561.629999995</v>
          </cell>
        </row>
        <row r="41">
          <cell r="G41">
            <v>103932350.18000001</v>
          </cell>
        </row>
        <row r="42">
          <cell r="G42">
            <v>0</v>
          </cell>
        </row>
        <row r="43">
          <cell r="G43">
            <v>4054092.12</v>
          </cell>
        </row>
        <row r="44">
          <cell r="G44">
            <v>27414716.370000005</v>
          </cell>
        </row>
        <row r="50">
          <cell r="G50">
            <v>24916216.779999997</v>
          </cell>
        </row>
        <row r="51">
          <cell r="G51">
            <v>17058275.82</v>
          </cell>
        </row>
        <row r="52">
          <cell r="G52">
            <v>292045.81</v>
          </cell>
        </row>
        <row r="61">
          <cell r="F61">
            <v>77452270.420000017</v>
          </cell>
        </row>
        <row r="62">
          <cell r="F62">
            <v>19478765.599999964</v>
          </cell>
        </row>
        <row r="63">
          <cell r="F63">
            <v>-41432748.170000017</v>
          </cell>
        </row>
        <row r="64">
          <cell r="F64">
            <v>616932.78999996185</v>
          </cell>
        </row>
        <row r="69">
          <cell r="G69">
            <v>224128.93</v>
          </cell>
        </row>
        <row r="70">
          <cell r="G70">
            <v>152500.79999999999</v>
          </cell>
        </row>
        <row r="71">
          <cell r="G71">
            <v>60032201.799999997</v>
          </cell>
        </row>
        <row r="72">
          <cell r="G72">
            <v>32948001.849999998</v>
          </cell>
        </row>
        <row r="74">
          <cell r="F74">
            <v>27441892.539999999</v>
          </cell>
        </row>
        <row r="75">
          <cell r="F75">
            <v>13086738.030000001</v>
          </cell>
        </row>
        <row r="76">
          <cell r="F76">
            <v>116037.55</v>
          </cell>
        </row>
        <row r="77">
          <cell r="F77">
            <v>3418724.26</v>
          </cell>
        </row>
        <row r="78">
          <cell r="F78">
            <v>13330079</v>
          </cell>
        </row>
        <row r="79">
          <cell r="F79">
            <v>242567.78</v>
          </cell>
        </row>
      </sheetData>
      <sheetData sheetId="3">
        <row r="17">
          <cell r="L17">
            <v>48971708.523866683</v>
          </cell>
        </row>
      </sheetData>
      <sheetData sheetId="4"/>
      <sheetData sheetId="5"/>
      <sheetData sheetId="6">
        <row r="6">
          <cell r="E6">
            <v>52455791</v>
          </cell>
        </row>
      </sheetData>
      <sheetData sheetId="7"/>
      <sheetData sheetId="8">
        <row r="7">
          <cell r="J7">
            <v>324511791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topLeftCell="A58" zoomScale="90" zoomScaleNormal="90" workbookViewId="0">
      <selection activeCell="F24" sqref="F24"/>
    </sheetView>
  </sheetViews>
  <sheetFormatPr baseColWidth="10" defaultRowHeight="15"/>
  <cols>
    <col min="1" max="1" width="15" style="1" customWidth="1"/>
    <col min="2" max="2" width="5.140625" style="1" customWidth="1"/>
    <col min="3" max="3" width="33.28515625" style="1" customWidth="1"/>
    <col min="4" max="4" width="17.42578125" style="2" customWidth="1"/>
    <col min="5" max="6" width="18.7109375" style="2" customWidth="1"/>
    <col min="7" max="7" width="19.140625" style="2" customWidth="1"/>
    <col min="8" max="8" width="27.7109375" style="1" customWidth="1"/>
    <col min="9" max="9" width="14.5703125" style="3" bestFit="1" customWidth="1"/>
    <col min="10" max="16384" width="11.42578125" style="4"/>
  </cols>
  <sheetData>
    <row r="1" spans="1:9" ht="15.75" thickBot="1"/>
    <row r="2" spans="1:9" ht="20.25">
      <c r="A2" s="5"/>
      <c r="B2" s="6"/>
      <c r="C2" s="6"/>
      <c r="D2" s="7"/>
      <c r="E2" s="8"/>
      <c r="F2" s="9"/>
      <c r="G2" s="7"/>
      <c r="H2" s="10"/>
    </row>
    <row r="3" spans="1:9" ht="21.75">
      <c r="A3" s="11"/>
      <c r="B3" s="12"/>
      <c r="C3" s="12"/>
      <c r="D3" s="13"/>
      <c r="E3" s="14" t="s">
        <v>0</v>
      </c>
      <c r="F3" s="15"/>
      <c r="G3" s="13"/>
      <c r="H3" s="16"/>
    </row>
    <row r="4" spans="1:9" ht="21.75">
      <c r="A4" s="11"/>
      <c r="B4" s="12"/>
      <c r="C4" s="12"/>
      <c r="D4" s="13"/>
      <c r="E4" s="14" t="s">
        <v>1</v>
      </c>
      <c r="F4" s="15"/>
      <c r="G4" s="13"/>
      <c r="H4" s="16"/>
    </row>
    <row r="5" spans="1:9" ht="21.75">
      <c r="A5" s="11"/>
      <c r="B5" s="12"/>
      <c r="C5" s="12"/>
      <c r="D5" s="13"/>
      <c r="E5" s="14" t="s">
        <v>2</v>
      </c>
      <c r="F5" s="15"/>
      <c r="G5" s="13"/>
      <c r="H5" s="16"/>
    </row>
    <row r="6" spans="1:9" ht="15.75" thickBot="1">
      <c r="A6" s="11"/>
      <c r="B6" s="12"/>
      <c r="C6" s="12"/>
      <c r="D6" s="13"/>
      <c r="E6" s="13"/>
      <c r="F6" s="13"/>
      <c r="G6" s="13"/>
      <c r="H6" s="16"/>
    </row>
    <row r="7" spans="1:9" ht="15.75">
      <c r="A7" s="17"/>
      <c r="B7" s="18" t="s">
        <v>3</v>
      </c>
      <c r="C7" s="18"/>
      <c r="D7" s="19"/>
      <c r="E7" s="9" t="s">
        <v>4</v>
      </c>
      <c r="F7" s="9"/>
      <c r="G7" s="9" t="s">
        <v>5</v>
      </c>
      <c r="H7" s="20"/>
      <c r="I7" s="21"/>
    </row>
    <row r="8" spans="1:9">
      <c r="A8" s="11"/>
      <c r="B8" s="12"/>
      <c r="C8" s="12"/>
      <c r="D8" s="13"/>
      <c r="E8" s="13"/>
      <c r="F8" s="13"/>
      <c r="G8" s="13"/>
      <c r="H8" s="16"/>
    </row>
    <row r="9" spans="1:9">
      <c r="A9" s="22"/>
      <c r="B9" s="23" t="s">
        <v>6</v>
      </c>
      <c r="C9" s="12"/>
      <c r="D9" s="13"/>
      <c r="E9" s="13">
        <v>53928000</v>
      </c>
      <c r="F9" s="13"/>
      <c r="G9" s="13">
        <v>459619791</v>
      </c>
      <c r="H9" s="16"/>
    </row>
    <row r="10" spans="1:9">
      <c r="A10" s="22"/>
      <c r="B10" s="23" t="s">
        <v>7</v>
      </c>
      <c r="C10" s="12"/>
      <c r="D10" s="13"/>
      <c r="E10" s="24">
        <v>43229548</v>
      </c>
      <c r="F10" s="13"/>
      <c r="G10" s="24">
        <v>288196991</v>
      </c>
      <c r="H10" s="16"/>
    </row>
    <row r="11" spans="1:9" ht="15.75">
      <c r="A11" s="25"/>
      <c r="B11" s="26" t="s">
        <v>8</v>
      </c>
      <c r="C11" s="12"/>
      <c r="D11" s="13"/>
      <c r="E11" s="13">
        <f>SUM(E9:E10)</f>
        <v>97157548</v>
      </c>
      <c r="F11" s="13"/>
      <c r="G11" s="13">
        <f>SUM(G9:G10)</f>
        <v>747816782</v>
      </c>
      <c r="H11" s="16"/>
    </row>
    <row r="12" spans="1:9">
      <c r="A12" s="11"/>
      <c r="B12" s="12"/>
      <c r="C12" s="12"/>
      <c r="D12" s="13"/>
      <c r="E12" s="13"/>
      <c r="F12" s="13"/>
      <c r="G12" s="13"/>
      <c r="H12" s="16"/>
    </row>
    <row r="13" spans="1:9" ht="15.75">
      <c r="A13" s="25"/>
      <c r="B13" s="26" t="s">
        <v>9</v>
      </c>
      <c r="C13" s="12"/>
      <c r="D13" s="13"/>
      <c r="E13" s="13"/>
      <c r="F13" s="13"/>
      <c r="G13" s="13"/>
      <c r="H13" s="16"/>
    </row>
    <row r="14" spans="1:9">
      <c r="A14" s="11"/>
      <c r="B14" s="12"/>
      <c r="C14" s="12"/>
      <c r="D14" s="13"/>
      <c r="E14" s="13"/>
      <c r="F14" s="13"/>
      <c r="G14" s="13"/>
      <c r="H14" s="16"/>
    </row>
    <row r="15" spans="1:9">
      <c r="A15" s="22"/>
      <c r="B15" s="23" t="s">
        <v>10</v>
      </c>
      <c r="C15" s="12"/>
      <c r="D15" s="13"/>
      <c r="E15" s="13">
        <v>2139155.4</v>
      </c>
      <c r="F15" s="13"/>
      <c r="G15" s="13">
        <v>192348086.41</v>
      </c>
      <c r="H15" s="16"/>
    </row>
    <row r="16" spans="1:9">
      <c r="A16" s="22"/>
      <c r="B16" s="23" t="s">
        <v>11</v>
      </c>
      <c r="C16" s="12"/>
      <c r="D16" s="13"/>
      <c r="E16" s="13">
        <v>19480320.550000001</v>
      </c>
      <c r="F16" s="13"/>
      <c r="G16" s="13">
        <v>80962775.340000004</v>
      </c>
      <c r="H16" s="16"/>
    </row>
    <row r="17" spans="1:8">
      <c r="A17" s="22"/>
      <c r="B17" s="23" t="s">
        <v>12</v>
      </c>
      <c r="C17" s="12"/>
      <c r="D17" s="13"/>
      <c r="E17" s="24">
        <v>392525</v>
      </c>
      <c r="F17" s="13"/>
      <c r="G17" s="24">
        <v>5305964</v>
      </c>
      <c r="H17" s="16"/>
    </row>
    <row r="18" spans="1:8" ht="15.75">
      <c r="A18" s="25"/>
      <c r="B18" s="26" t="s">
        <v>13</v>
      </c>
      <c r="C18" s="12"/>
      <c r="D18" s="13"/>
      <c r="E18" s="13">
        <f>SUM(E15:E17)</f>
        <v>22012000.949999999</v>
      </c>
      <c r="F18" s="13"/>
      <c r="G18" s="13">
        <f>SUM(G15:G17)</f>
        <v>278616825.75</v>
      </c>
      <c r="H18" s="16"/>
    </row>
    <row r="19" spans="1:8">
      <c r="A19" s="11"/>
      <c r="B19" s="12"/>
      <c r="C19" s="12"/>
      <c r="D19" s="13"/>
      <c r="E19" s="13"/>
      <c r="F19" s="13"/>
      <c r="G19" s="13"/>
      <c r="H19" s="16"/>
    </row>
    <row r="20" spans="1:8" ht="15.75">
      <c r="A20" s="25"/>
      <c r="B20" s="26" t="s">
        <v>14</v>
      </c>
      <c r="C20" s="12"/>
      <c r="D20" s="13"/>
      <c r="E20" s="13"/>
      <c r="F20" s="13"/>
      <c r="G20" s="13"/>
      <c r="H20" s="16"/>
    </row>
    <row r="21" spans="1:8">
      <c r="A21" s="11"/>
      <c r="B21" s="12"/>
      <c r="C21" s="12"/>
      <c r="D21" s="13"/>
      <c r="E21" s="13"/>
      <c r="F21" s="13"/>
      <c r="G21" s="13"/>
      <c r="H21" s="16"/>
    </row>
    <row r="22" spans="1:8">
      <c r="A22" s="22"/>
      <c r="B22" s="23" t="s">
        <v>15</v>
      </c>
      <c r="C22" s="12"/>
      <c r="D22" s="13"/>
      <c r="E22" s="13">
        <v>6001209.7800000003</v>
      </c>
      <c r="F22" s="13"/>
      <c r="G22" s="13">
        <v>70644830.870000005</v>
      </c>
      <c r="H22" s="16"/>
    </row>
    <row r="23" spans="1:8">
      <c r="A23" s="22"/>
      <c r="B23" s="23" t="s">
        <v>16</v>
      </c>
      <c r="C23" s="12"/>
      <c r="D23" s="13"/>
      <c r="E23" s="13">
        <v>329226.14</v>
      </c>
      <c r="F23" s="13"/>
      <c r="G23" s="13">
        <v>2953880.42</v>
      </c>
      <c r="H23" s="16"/>
    </row>
    <row r="24" spans="1:8">
      <c r="A24" s="22"/>
      <c r="B24" s="23" t="s">
        <v>17</v>
      </c>
      <c r="C24" s="12"/>
      <c r="D24" s="13"/>
      <c r="E24" s="13">
        <v>54245</v>
      </c>
      <c r="F24" s="13"/>
      <c r="G24" s="13">
        <v>957646</v>
      </c>
      <c r="H24" s="16"/>
    </row>
    <row r="25" spans="1:8">
      <c r="A25" s="22"/>
      <c r="B25" s="23" t="s">
        <v>18</v>
      </c>
      <c r="C25" s="12"/>
      <c r="D25" s="13"/>
      <c r="E25" s="13">
        <v>474395.45</v>
      </c>
      <c r="F25" s="13"/>
      <c r="G25" s="13">
        <v>2301074.33</v>
      </c>
      <c r="H25" s="16"/>
    </row>
    <row r="26" spans="1:8">
      <c r="A26" s="22"/>
      <c r="B26" s="23" t="s">
        <v>19</v>
      </c>
      <c r="C26" s="12"/>
      <c r="D26" s="13"/>
      <c r="E26" s="13">
        <v>4462650.33</v>
      </c>
      <c r="F26" s="13"/>
      <c r="G26" s="13">
        <v>26476293.690000001</v>
      </c>
      <c r="H26" s="16"/>
    </row>
    <row r="27" spans="1:8">
      <c r="A27" s="22"/>
      <c r="B27" s="23" t="s">
        <v>20</v>
      </c>
      <c r="C27" s="12"/>
      <c r="D27" s="13"/>
      <c r="E27" s="13">
        <v>708683.49</v>
      </c>
      <c r="F27" s="13"/>
      <c r="G27" s="13">
        <v>4948273.9000000004</v>
      </c>
      <c r="H27" s="16"/>
    </row>
    <row r="28" spans="1:8">
      <c r="A28" s="22"/>
      <c r="B28" s="23" t="s">
        <v>21</v>
      </c>
      <c r="C28" s="12"/>
      <c r="D28" s="13"/>
      <c r="E28" s="13">
        <v>4997427.42</v>
      </c>
      <c r="F28" s="13"/>
      <c r="G28" s="13">
        <v>50575269.469999999</v>
      </c>
      <c r="H28" s="16"/>
    </row>
    <row r="29" spans="1:8">
      <c r="A29" s="22"/>
      <c r="B29" s="23" t="s">
        <v>22</v>
      </c>
      <c r="C29" s="12"/>
      <c r="D29" s="13"/>
      <c r="E29" s="24">
        <v>751057.98</v>
      </c>
      <c r="F29" s="13"/>
      <c r="G29" s="13">
        <v>24212658.100000001</v>
      </c>
      <c r="H29" s="16"/>
    </row>
    <row r="30" spans="1:8" ht="15.75">
      <c r="A30" s="25"/>
      <c r="B30" s="26" t="s">
        <v>23</v>
      </c>
      <c r="C30" s="12"/>
      <c r="D30" s="13"/>
      <c r="E30" s="27">
        <f>SUM(E22:E29)</f>
        <v>17778895.59</v>
      </c>
      <c r="F30" s="13"/>
      <c r="G30" s="27">
        <f>SUM(G22:G29)</f>
        <v>183069926.78</v>
      </c>
      <c r="H30" s="16"/>
    </row>
    <row r="31" spans="1:8">
      <c r="A31" s="11"/>
      <c r="B31" s="12"/>
      <c r="C31" s="12"/>
      <c r="D31" s="13"/>
      <c r="E31" s="13"/>
      <c r="F31" s="13"/>
      <c r="G31" s="13"/>
      <c r="H31" s="16"/>
    </row>
    <row r="32" spans="1:8" ht="15.75">
      <c r="A32" s="11"/>
      <c r="B32" s="12"/>
      <c r="C32" s="26" t="s">
        <v>24</v>
      </c>
      <c r="D32" s="13"/>
      <c r="E32" s="13">
        <f>+E11+E18+E30</f>
        <v>136948444.53999999</v>
      </c>
      <c r="F32" s="13"/>
      <c r="G32" s="13">
        <f>+G11+G18+G30</f>
        <v>1209503534.53</v>
      </c>
      <c r="H32" s="16"/>
    </row>
    <row r="33" spans="1:8">
      <c r="A33" s="11"/>
      <c r="B33" s="12"/>
      <c r="C33" s="12"/>
      <c r="D33" s="13"/>
      <c r="E33" s="13"/>
      <c r="F33" s="13"/>
      <c r="G33" s="13"/>
      <c r="H33" s="16"/>
    </row>
    <row r="34" spans="1:8" ht="15.75">
      <c r="A34" s="11"/>
      <c r="B34" s="12"/>
      <c r="C34" s="26" t="s">
        <v>25</v>
      </c>
      <c r="D34" s="13"/>
      <c r="E34" s="24">
        <v>7478359.4500000002</v>
      </c>
      <c r="F34" s="13"/>
      <c r="G34" s="24">
        <v>53799751.200000003</v>
      </c>
      <c r="H34" s="16"/>
    </row>
    <row r="35" spans="1:8">
      <c r="A35" s="11"/>
      <c r="B35" s="12"/>
      <c r="C35" s="12"/>
      <c r="D35" s="13"/>
      <c r="E35" s="13"/>
      <c r="F35" s="13"/>
      <c r="G35" s="13"/>
      <c r="H35" s="16"/>
    </row>
    <row r="36" spans="1:8" ht="15.75">
      <c r="A36" s="11"/>
      <c r="B36" s="12"/>
      <c r="C36" s="26" t="s">
        <v>26</v>
      </c>
      <c r="D36" s="13"/>
      <c r="E36" s="13">
        <f>+E32-E34</f>
        <v>129470085.08999999</v>
      </c>
      <c r="F36" s="13"/>
      <c r="G36" s="13">
        <f>+G32-G34</f>
        <v>1155703783.3299999</v>
      </c>
      <c r="H36" s="16"/>
    </row>
    <row r="37" spans="1:8">
      <c r="A37" s="11"/>
      <c r="B37" s="12"/>
      <c r="C37" s="12"/>
      <c r="D37" s="13"/>
      <c r="E37" s="13"/>
      <c r="F37" s="13"/>
      <c r="G37" s="13"/>
      <c r="H37" s="16"/>
    </row>
    <row r="38" spans="1:8" ht="15.75">
      <c r="A38" s="25"/>
      <c r="B38" s="26" t="s">
        <v>27</v>
      </c>
      <c r="C38" s="12"/>
      <c r="D38" s="13"/>
      <c r="E38" s="13"/>
      <c r="F38" s="13"/>
      <c r="G38" s="13"/>
      <c r="H38" s="16"/>
    </row>
    <row r="39" spans="1:8">
      <c r="A39" s="22"/>
      <c r="B39" s="23" t="s">
        <v>28</v>
      </c>
      <c r="C39" s="12"/>
      <c r="D39" s="13"/>
      <c r="E39" s="13">
        <v>79209270.260000005</v>
      </c>
      <c r="F39" s="13"/>
      <c r="G39" s="13">
        <v>709626872.07000005</v>
      </c>
      <c r="H39" s="16"/>
    </row>
    <row r="40" spans="1:8">
      <c r="A40" s="22"/>
      <c r="B40" s="23" t="s">
        <v>29</v>
      </c>
      <c r="C40" s="12"/>
      <c r="D40" s="13"/>
      <c r="E40" s="13">
        <v>7925875.8399999999</v>
      </c>
      <c r="F40" s="13"/>
      <c r="G40" s="13">
        <v>60744869.049999997</v>
      </c>
      <c r="H40" s="16"/>
    </row>
    <row r="41" spans="1:8">
      <c r="A41" s="22"/>
      <c r="B41" s="23" t="s">
        <v>30</v>
      </c>
      <c r="C41" s="12"/>
      <c r="D41" s="13"/>
      <c r="E41" s="13">
        <v>20890285.850000001</v>
      </c>
      <c r="F41" s="13"/>
      <c r="G41" s="13">
        <v>164700053.16999999</v>
      </c>
      <c r="H41" s="16"/>
    </row>
    <row r="42" spans="1:8">
      <c r="A42" s="22"/>
      <c r="B42" s="23" t="s">
        <v>31</v>
      </c>
      <c r="C42" s="12"/>
      <c r="D42" s="13"/>
      <c r="E42" s="13">
        <f>+[1]IYE!S70</f>
        <v>0</v>
      </c>
      <c r="F42" s="13"/>
      <c r="G42" s="13">
        <f>+E42+[2]Patronato!$G$42</f>
        <v>0</v>
      </c>
      <c r="H42" s="16"/>
    </row>
    <row r="43" spans="1:8">
      <c r="A43" s="22"/>
      <c r="B43" s="23" t="s">
        <v>32</v>
      </c>
      <c r="C43" s="12"/>
      <c r="D43" s="13"/>
      <c r="E43" s="13">
        <v>789998.23</v>
      </c>
      <c r="F43" s="13"/>
      <c r="G43" s="13">
        <v>6199159.0300000003</v>
      </c>
      <c r="H43" s="16"/>
    </row>
    <row r="44" spans="1:8">
      <c r="A44" s="22"/>
      <c r="B44" s="23" t="s">
        <v>33</v>
      </c>
      <c r="C44" s="12"/>
      <c r="D44" s="13"/>
      <c r="E44" s="24">
        <v>2400203</v>
      </c>
      <c r="F44" s="13"/>
      <c r="G44" s="24">
        <v>33268250.239999998</v>
      </c>
      <c r="H44" s="16"/>
    </row>
    <row r="45" spans="1:8" ht="15.75">
      <c r="A45" s="25"/>
      <c r="B45" s="26" t="s">
        <v>34</v>
      </c>
      <c r="C45" s="12"/>
      <c r="D45" s="13"/>
      <c r="E45" s="27">
        <f>SUM(E39:E44)</f>
        <v>111215633.18000002</v>
      </c>
      <c r="F45" s="13"/>
      <c r="G45" s="27">
        <f>SUM(G39:G44)</f>
        <v>974539203.55999994</v>
      </c>
      <c r="H45" s="16"/>
    </row>
    <row r="46" spans="1:8">
      <c r="A46" s="11"/>
      <c r="B46" s="12"/>
      <c r="C46" s="12"/>
      <c r="D46" s="13"/>
      <c r="E46" s="13"/>
      <c r="F46" s="13"/>
      <c r="G46" s="13"/>
      <c r="H46" s="16"/>
    </row>
    <row r="47" spans="1:8" ht="15.75">
      <c r="A47" s="25"/>
      <c r="B47" s="26" t="s">
        <v>35</v>
      </c>
      <c r="C47" s="12"/>
      <c r="D47" s="13"/>
      <c r="E47" s="28">
        <f>+E36-E45</f>
        <v>18254451.909999967</v>
      </c>
      <c r="F47" s="13"/>
      <c r="G47" s="28">
        <f>+G36-G45</f>
        <v>181164579.76999998</v>
      </c>
      <c r="H47" s="16"/>
    </row>
    <row r="48" spans="1:8">
      <c r="A48" s="11"/>
      <c r="B48" s="12"/>
      <c r="C48" s="12"/>
      <c r="D48" s="13"/>
      <c r="E48" s="13"/>
      <c r="F48" s="13"/>
      <c r="G48" s="13"/>
      <c r="H48" s="16"/>
    </row>
    <row r="49" spans="1:9" ht="15.75">
      <c r="A49" s="25"/>
      <c r="B49" s="26" t="s">
        <v>36</v>
      </c>
      <c r="C49" s="12"/>
      <c r="D49" s="13"/>
      <c r="E49" s="13"/>
      <c r="F49" s="13"/>
      <c r="G49" s="13"/>
      <c r="H49" s="16"/>
    </row>
    <row r="50" spans="1:9">
      <c r="A50" s="22"/>
      <c r="B50" s="23" t="s">
        <v>37</v>
      </c>
      <c r="C50" s="12"/>
      <c r="D50" s="13"/>
      <c r="E50" s="13">
        <v>6280628.5800000001</v>
      </c>
      <c r="F50" s="13"/>
      <c r="G50" s="13">
        <v>38871857.390000001</v>
      </c>
      <c r="H50" s="16"/>
    </row>
    <row r="51" spans="1:9">
      <c r="A51" s="22"/>
      <c r="B51" s="23" t="s">
        <v>38</v>
      </c>
      <c r="C51" s="12"/>
      <c r="D51" s="13"/>
      <c r="E51" s="13">
        <v>952432.27</v>
      </c>
      <c r="F51" s="13"/>
      <c r="G51" s="13">
        <v>28019814.91</v>
      </c>
      <c r="H51" s="16"/>
    </row>
    <row r="52" spans="1:9">
      <c r="A52" s="22"/>
      <c r="B52" s="23" t="s">
        <v>39</v>
      </c>
      <c r="C52" s="12"/>
      <c r="D52" s="13"/>
      <c r="E52" s="24">
        <v>64290.62</v>
      </c>
      <c r="F52" s="13"/>
      <c r="G52" s="24">
        <v>4300530.71</v>
      </c>
      <c r="H52" s="16"/>
    </row>
    <row r="53" spans="1:9" ht="15.75">
      <c r="A53" s="25"/>
      <c r="B53" s="26" t="s">
        <v>40</v>
      </c>
      <c r="C53" s="12"/>
      <c r="D53" s="13"/>
      <c r="E53" s="27">
        <f>SUM(E50:E52)</f>
        <v>7297351.4699999997</v>
      </c>
      <c r="F53" s="13"/>
      <c r="G53" s="27">
        <f>SUM(G50:G52)</f>
        <v>71192203.00999999</v>
      </c>
      <c r="H53" s="16"/>
    </row>
    <row r="54" spans="1:9">
      <c r="A54" s="11"/>
      <c r="B54" s="12"/>
      <c r="C54" s="12"/>
      <c r="D54" s="13"/>
      <c r="E54" s="13"/>
      <c r="F54" s="13"/>
      <c r="G54" s="13"/>
      <c r="H54" s="16"/>
    </row>
    <row r="55" spans="1:9" ht="15.75">
      <c r="A55" s="11"/>
      <c r="B55" s="12"/>
      <c r="C55" s="26" t="s">
        <v>41</v>
      </c>
      <c r="D55" s="13"/>
      <c r="E55" s="24">
        <f>+E45+E53</f>
        <v>118512984.65000002</v>
      </c>
      <c r="F55" s="13"/>
      <c r="G55" s="24">
        <f>+G45+G53</f>
        <v>1045731406.5699999</v>
      </c>
      <c r="H55" s="16"/>
    </row>
    <row r="56" spans="1:9">
      <c r="A56" s="11"/>
      <c r="B56" s="12"/>
      <c r="C56" s="12"/>
      <c r="D56" s="13"/>
      <c r="E56" s="13"/>
      <c r="F56" s="13"/>
      <c r="G56" s="13"/>
      <c r="H56" s="16"/>
    </row>
    <row r="57" spans="1:9" ht="15.75">
      <c r="A57" s="25"/>
      <c r="B57" s="26" t="s">
        <v>42</v>
      </c>
      <c r="C57" s="26"/>
      <c r="D57" s="29"/>
      <c r="E57" s="30">
        <f>+E36-E55</f>
        <v>10957100.439999968</v>
      </c>
      <c r="F57" s="30"/>
      <c r="G57" s="30">
        <f>+G36-G55</f>
        <v>109972376.75999999</v>
      </c>
      <c r="H57" s="31"/>
      <c r="I57" s="21"/>
    </row>
    <row r="58" spans="1:9">
      <c r="A58" s="11"/>
      <c r="B58" s="12"/>
      <c r="C58" s="12"/>
      <c r="D58" s="13"/>
      <c r="E58" s="13"/>
      <c r="F58" s="13"/>
      <c r="G58" s="13"/>
      <c r="H58" s="16"/>
    </row>
    <row r="59" spans="1:9">
      <c r="A59" s="11"/>
      <c r="B59" s="12"/>
      <c r="C59" s="12"/>
      <c r="D59" s="13"/>
      <c r="E59" s="13"/>
      <c r="F59" s="13"/>
      <c r="G59" s="13"/>
      <c r="H59" s="16"/>
    </row>
    <row r="60" spans="1:9" ht="15.75">
      <c r="A60" s="25"/>
      <c r="B60" s="26" t="s">
        <v>43</v>
      </c>
      <c r="C60" s="12"/>
      <c r="D60" s="13"/>
      <c r="E60" s="13"/>
      <c r="F60" s="13"/>
      <c r="G60" s="13"/>
      <c r="H60" s="16"/>
    </row>
    <row r="61" spans="1:9">
      <c r="A61" s="11"/>
      <c r="B61" s="12"/>
      <c r="C61" s="23" t="s">
        <v>44</v>
      </c>
      <c r="D61" s="28">
        <v>2317408.85</v>
      </c>
      <c r="E61" s="13"/>
      <c r="F61" s="28">
        <v>81600828.719999999</v>
      </c>
      <c r="G61" s="28"/>
      <c r="H61" s="16"/>
    </row>
    <row r="62" spans="1:9">
      <c r="A62" s="11"/>
      <c r="B62" s="12"/>
      <c r="C62" s="23" t="s">
        <v>45</v>
      </c>
      <c r="D62" s="28">
        <v>6250231.3300000001</v>
      </c>
      <c r="E62" s="13"/>
      <c r="F62" s="28">
        <v>17293419.18</v>
      </c>
      <c r="G62" s="28"/>
      <c r="H62" s="16"/>
    </row>
    <row r="63" spans="1:9">
      <c r="A63" s="11"/>
      <c r="B63" s="12"/>
      <c r="C63" s="23" t="s">
        <v>46</v>
      </c>
      <c r="D63" s="28">
        <v>2389460.2599999998</v>
      </c>
      <c r="E63" s="13"/>
      <c r="F63" s="28">
        <v>10461196.23</v>
      </c>
      <c r="G63" s="28"/>
      <c r="H63" s="16"/>
    </row>
    <row r="64" spans="1:9" ht="15.75">
      <c r="A64" s="11"/>
      <c r="B64" s="12"/>
      <c r="C64" s="23" t="s">
        <v>47</v>
      </c>
      <c r="D64" s="32">
        <f>+[1]BALCOM!N40+[1]BALCOM!N41</f>
        <v>-0.21000003814697266</v>
      </c>
      <c r="E64" s="33">
        <f>+D61+D62+D63+D64</f>
        <v>10957100.229999961</v>
      </c>
      <c r="F64" s="32">
        <v>616932.63</v>
      </c>
      <c r="G64" s="33">
        <f>+F61+F62+F63+F64</f>
        <v>109972376.76000001</v>
      </c>
      <c r="H64" s="16"/>
    </row>
    <row r="65" spans="1:9" ht="15.75" thickBot="1">
      <c r="A65" s="34"/>
      <c r="B65" s="35"/>
      <c r="C65" s="35"/>
      <c r="D65" s="36"/>
      <c r="E65" s="36"/>
      <c r="F65" s="36"/>
      <c r="G65" s="36"/>
      <c r="H65" s="37"/>
    </row>
    <row r="66" spans="1:9" ht="15.75">
      <c r="A66" s="25"/>
      <c r="B66" s="26" t="s">
        <v>48</v>
      </c>
      <c r="C66" s="12"/>
      <c r="D66" s="13"/>
      <c r="E66" s="13"/>
      <c r="F66" s="13"/>
      <c r="G66" s="13"/>
      <c r="H66" s="16"/>
    </row>
    <row r="67" spans="1:9" ht="15.75">
      <c r="A67" s="25"/>
      <c r="B67" s="26"/>
      <c r="C67" s="26"/>
      <c r="D67" s="29" t="s">
        <v>49</v>
      </c>
      <c r="E67" s="29"/>
      <c r="F67" s="29" t="s">
        <v>50</v>
      </c>
      <c r="G67" s="29"/>
      <c r="H67" s="38"/>
      <c r="I67" s="21"/>
    </row>
    <row r="68" spans="1:9">
      <c r="A68" s="11"/>
      <c r="B68" s="12"/>
      <c r="C68" s="12"/>
      <c r="D68" s="13"/>
      <c r="E68" s="13"/>
      <c r="F68" s="13"/>
      <c r="G68" s="13"/>
      <c r="H68" s="16"/>
    </row>
    <row r="69" spans="1:9">
      <c r="A69" s="22"/>
      <c r="B69" s="23" t="s">
        <v>51</v>
      </c>
      <c r="C69" s="12"/>
      <c r="D69" s="13"/>
      <c r="E69" s="13">
        <f>+[3]Patronato!G69</f>
        <v>226128.93</v>
      </c>
      <c r="F69" s="39"/>
      <c r="G69" s="39">
        <v>226128.93</v>
      </c>
      <c r="H69" s="16"/>
    </row>
    <row r="70" spans="1:9">
      <c r="A70" s="22"/>
      <c r="B70" s="23" t="s">
        <v>52</v>
      </c>
      <c r="C70" s="12"/>
      <c r="D70" s="13"/>
      <c r="E70" s="13">
        <f>+[3]Patronato!G70</f>
        <v>158950.79999999999</v>
      </c>
      <c r="F70" s="39"/>
      <c r="G70" s="39">
        <v>160352.18</v>
      </c>
      <c r="H70" s="16"/>
    </row>
    <row r="71" spans="1:9">
      <c r="A71" s="22"/>
      <c r="B71" s="23" t="s">
        <v>53</v>
      </c>
      <c r="C71" s="12"/>
      <c r="D71" s="13"/>
      <c r="E71" s="13">
        <f>+[3]Patronato!G71</f>
        <v>34961900.129999995</v>
      </c>
      <c r="F71" s="39"/>
      <c r="G71" s="39">
        <v>43319404.910000011</v>
      </c>
      <c r="H71" s="16"/>
    </row>
    <row r="72" spans="1:9">
      <c r="A72" s="22"/>
      <c r="B72" s="23" t="s">
        <v>54</v>
      </c>
      <c r="C72" s="12"/>
      <c r="D72" s="13"/>
      <c r="E72" s="13">
        <f>+[3]Patronato!G72</f>
        <v>55765577.930000007</v>
      </c>
      <c r="F72" s="39"/>
      <c r="G72" s="39">
        <v>53208197.660000004</v>
      </c>
      <c r="H72" s="16"/>
    </row>
    <row r="73" spans="1:9" ht="15.75">
      <c r="A73" s="25"/>
      <c r="B73" s="26" t="s">
        <v>55</v>
      </c>
      <c r="C73" s="26"/>
      <c r="D73" s="29"/>
      <c r="E73" s="29"/>
      <c r="F73" s="40"/>
      <c r="G73" s="40"/>
      <c r="H73" s="38"/>
      <c r="I73" s="21"/>
    </row>
    <row r="74" spans="1:9">
      <c r="A74" s="22"/>
      <c r="B74" s="23" t="s">
        <v>56</v>
      </c>
      <c r="C74" s="12"/>
      <c r="D74" s="13">
        <f>+[3]Patronato!F74</f>
        <v>20246232.75</v>
      </c>
      <c r="E74" s="13"/>
      <c r="F74" s="39">
        <v>16181167.739999998</v>
      </c>
      <c r="G74" s="39"/>
      <c r="H74" s="16"/>
    </row>
    <row r="75" spans="1:9">
      <c r="A75" s="22"/>
      <c r="B75" s="23" t="s">
        <v>57</v>
      </c>
      <c r="C75" s="12"/>
      <c r="D75" s="13">
        <f>+[3]Patronato!F75</f>
        <v>12116643.240000002</v>
      </c>
      <c r="E75" s="13"/>
      <c r="F75" s="39">
        <v>11446131.439999999</v>
      </c>
      <c r="G75" s="39"/>
      <c r="H75" s="16"/>
    </row>
    <row r="76" spans="1:9">
      <c r="A76" s="22"/>
      <c r="B76" s="23" t="s">
        <v>58</v>
      </c>
      <c r="C76" s="12"/>
      <c r="D76" s="13">
        <f>+[3]Patronato!F76</f>
        <v>116037.55</v>
      </c>
      <c r="E76" s="13"/>
      <c r="F76" s="39">
        <v>116037.55</v>
      </c>
      <c r="G76" s="39"/>
      <c r="H76" s="16"/>
    </row>
    <row r="77" spans="1:9">
      <c r="A77" s="22"/>
      <c r="B77" s="23" t="s">
        <v>22</v>
      </c>
      <c r="C77" s="12"/>
      <c r="D77" s="13">
        <f>+[3]Patronato!F77</f>
        <v>3939026.87</v>
      </c>
      <c r="E77" s="13"/>
      <c r="F77" s="39">
        <v>5116115.45</v>
      </c>
      <c r="G77" s="39"/>
      <c r="H77" s="16"/>
    </row>
    <row r="78" spans="1:9">
      <c r="A78" s="22"/>
      <c r="B78" s="23" t="s">
        <v>59</v>
      </c>
      <c r="C78" s="12"/>
      <c r="D78" s="13">
        <f>+[3]Patronato!F78</f>
        <v>8042347.5299999993</v>
      </c>
      <c r="E78" s="13"/>
      <c r="F78" s="39">
        <v>8050229.6799999997</v>
      </c>
      <c r="G78" s="39"/>
      <c r="H78" s="16"/>
    </row>
    <row r="79" spans="1:9" ht="15.75">
      <c r="A79" s="22"/>
      <c r="B79" s="23" t="s">
        <v>60</v>
      </c>
      <c r="C79" s="12"/>
      <c r="D79" s="24">
        <f>+[3]Patronato!$F$79</f>
        <v>17258379.959999997</v>
      </c>
      <c r="E79" s="24">
        <f>+D74+D75+D76+D77+D78+D79</f>
        <v>61718667.900000006</v>
      </c>
      <c r="F79" s="41">
        <v>17317665.399999999</v>
      </c>
      <c r="G79" s="41">
        <v>58227347.259999998</v>
      </c>
      <c r="H79" s="16"/>
      <c r="I79" s="21"/>
    </row>
    <row r="80" spans="1:9" ht="15.75">
      <c r="A80" s="25"/>
      <c r="B80" s="26" t="s">
        <v>61</v>
      </c>
      <c r="C80" s="26"/>
      <c r="D80" s="29"/>
      <c r="E80" s="13">
        <f>+E69+E70+E71+E72+E79</f>
        <v>152831225.69</v>
      </c>
      <c r="F80" s="29"/>
      <c r="G80" s="13">
        <f>SUM(G69:G79)</f>
        <v>155141430.94</v>
      </c>
      <c r="H80" s="38"/>
      <c r="I80" s="21"/>
    </row>
    <row r="81" spans="1:9" ht="16.5" thickBot="1">
      <c r="A81" s="25"/>
      <c r="B81" s="26"/>
      <c r="C81" s="26"/>
      <c r="D81" s="29"/>
      <c r="E81" s="29"/>
      <c r="F81" s="29"/>
      <c r="G81" s="13"/>
      <c r="H81" s="38"/>
      <c r="I81" s="42"/>
    </row>
    <row r="82" spans="1:9" ht="12.75">
      <c r="A82" s="43"/>
      <c r="B82" s="44"/>
      <c r="C82" s="44"/>
      <c r="D82" s="45"/>
      <c r="E82" s="45"/>
      <c r="F82" s="45"/>
      <c r="G82" s="45"/>
      <c r="H82" s="46"/>
      <c r="I82" s="42"/>
    </row>
    <row r="83" spans="1:9" ht="12.75">
      <c r="A83" s="47"/>
      <c r="B83" s="48"/>
      <c r="C83" s="48"/>
      <c r="D83" s="49"/>
      <c r="E83" s="49"/>
      <c r="F83" s="49"/>
      <c r="G83" s="49"/>
      <c r="H83" s="50"/>
      <c r="I83" s="42"/>
    </row>
    <row r="84" spans="1:9" ht="12.75">
      <c r="A84" s="47"/>
      <c r="B84" s="48"/>
      <c r="C84" s="48"/>
      <c r="D84" s="49"/>
      <c r="E84" s="49"/>
      <c r="F84" s="49"/>
      <c r="G84" s="49"/>
      <c r="H84" s="50"/>
      <c r="I84" s="42"/>
    </row>
    <row r="85" spans="1:9" ht="12.75">
      <c r="A85" s="47"/>
      <c r="B85" s="48"/>
      <c r="C85" s="48"/>
      <c r="D85" s="49"/>
      <c r="E85" s="49"/>
      <c r="F85" s="49"/>
      <c r="G85" s="49"/>
      <c r="H85" s="50"/>
      <c r="I85" s="51"/>
    </row>
    <row r="86" spans="1:9" ht="12.75">
      <c r="A86" s="52" t="s">
        <v>62</v>
      </c>
      <c r="B86" s="53"/>
      <c r="C86" s="54"/>
      <c r="D86" s="55" t="s">
        <v>63</v>
      </c>
      <c r="E86" s="56"/>
      <c r="F86" s="57" t="s">
        <v>64</v>
      </c>
      <c r="G86" s="56"/>
      <c r="H86" s="58" t="s">
        <v>65</v>
      </c>
      <c r="I86" s="51"/>
    </row>
    <row r="87" spans="1:9" ht="12.75">
      <c r="A87" s="59"/>
      <c r="B87" s="60" t="s">
        <v>66</v>
      </c>
      <c r="C87" s="61" t="s">
        <v>67</v>
      </c>
      <c r="D87" s="61"/>
      <c r="E87" s="56"/>
      <c r="F87" s="57" t="s">
        <v>68</v>
      </c>
      <c r="G87" s="56"/>
      <c r="H87" s="58" t="s">
        <v>69</v>
      </c>
      <c r="I87" s="42"/>
    </row>
    <row r="88" spans="1:9" ht="15.75" thickBot="1">
      <c r="A88" s="62"/>
      <c r="B88" s="63"/>
      <c r="C88" s="63"/>
      <c r="D88" s="64"/>
      <c r="E88" s="64"/>
      <c r="F88" s="64"/>
      <c r="G88" s="64"/>
      <c r="H88" s="65"/>
    </row>
    <row r="89" spans="1:9">
      <c r="D89" s="66"/>
    </row>
  </sheetData>
  <pageMargins left="0.75" right="0.75" top="1" bottom="0.72" header="0" footer="0"/>
  <pageSetup scale="51" orientation="portrait" r:id="rId1"/>
  <headerFooter alignWithMargins="0"/>
  <legacyDrawing r:id="rId2"/>
  <oleObjects>
    <oleObject progId="PBrush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topLeftCell="A49" zoomScale="90" zoomScaleNormal="90" workbookViewId="0">
      <selection activeCell="J63" sqref="J63"/>
    </sheetView>
  </sheetViews>
  <sheetFormatPr baseColWidth="10" defaultRowHeight="15"/>
  <cols>
    <col min="1" max="1" width="15" style="1" customWidth="1"/>
    <col min="2" max="2" width="5.140625" style="1" customWidth="1"/>
    <col min="3" max="3" width="33.28515625" style="1" customWidth="1"/>
    <col min="4" max="4" width="17.42578125" style="2" customWidth="1"/>
    <col min="5" max="6" width="18.7109375" style="2" customWidth="1"/>
    <col min="7" max="7" width="19.140625" style="2" customWidth="1"/>
    <col min="8" max="8" width="27.7109375" style="1" customWidth="1"/>
    <col min="9" max="9" width="14.5703125" style="3" bestFit="1" customWidth="1"/>
    <col min="10" max="16384" width="11.42578125" style="4"/>
  </cols>
  <sheetData>
    <row r="1" spans="1:9" ht="15.75" thickBot="1"/>
    <row r="2" spans="1:9" ht="20.25">
      <c r="A2" s="5"/>
      <c r="B2" s="6"/>
      <c r="C2" s="6"/>
      <c r="D2" s="7"/>
      <c r="E2" s="8"/>
      <c r="F2" s="9"/>
      <c r="G2" s="7"/>
      <c r="H2" s="10"/>
    </row>
    <row r="3" spans="1:9" ht="21.75">
      <c r="A3" s="11"/>
      <c r="B3" s="12"/>
      <c r="C3" s="12"/>
      <c r="D3" s="13"/>
      <c r="E3" s="14" t="s">
        <v>0</v>
      </c>
      <c r="F3" s="15"/>
      <c r="G3" s="13"/>
      <c r="H3" s="16"/>
    </row>
    <row r="4" spans="1:9" ht="21.75">
      <c r="A4" s="11"/>
      <c r="B4" s="12"/>
      <c r="C4" s="12"/>
      <c r="D4" s="13"/>
      <c r="E4" s="14" t="s">
        <v>1</v>
      </c>
      <c r="F4" s="15"/>
      <c r="G4" s="13"/>
      <c r="H4" s="16"/>
    </row>
    <row r="5" spans="1:9" ht="21.75">
      <c r="A5" s="11"/>
      <c r="B5" s="12"/>
      <c r="C5" s="12"/>
      <c r="D5" s="13"/>
      <c r="E5" s="14" t="s">
        <v>70</v>
      </c>
      <c r="F5" s="15"/>
      <c r="G5" s="13"/>
      <c r="H5" s="16"/>
    </row>
    <row r="6" spans="1:9" ht="15.75" thickBot="1">
      <c r="A6" s="11"/>
      <c r="B6" s="12"/>
      <c r="C6" s="12"/>
      <c r="D6" s="13"/>
      <c r="E6" s="13"/>
      <c r="F6" s="13"/>
      <c r="G6" s="13"/>
      <c r="H6" s="16"/>
    </row>
    <row r="7" spans="1:9" ht="15.75">
      <c r="A7" s="17"/>
      <c r="B7" s="18" t="s">
        <v>3</v>
      </c>
      <c r="C7" s="18"/>
      <c r="D7" s="19"/>
      <c r="E7" s="9" t="s">
        <v>4</v>
      </c>
      <c r="F7" s="9"/>
      <c r="G7" s="9" t="s">
        <v>5</v>
      </c>
      <c r="H7" s="20"/>
      <c r="I7" s="21"/>
    </row>
    <row r="8" spans="1:9">
      <c r="A8" s="11"/>
      <c r="B8" s="12"/>
      <c r="C8" s="12"/>
      <c r="D8" s="13"/>
      <c r="E8" s="13"/>
      <c r="F8" s="13"/>
      <c r="G8" s="13"/>
      <c r="H8" s="16"/>
    </row>
    <row r="9" spans="1:9">
      <c r="A9" s="22"/>
      <c r="B9" s="23" t="s">
        <v>6</v>
      </c>
      <c r="C9" s="12"/>
      <c r="D9" s="13"/>
      <c r="E9" s="13">
        <f>+[3]IYE!S6</f>
        <v>39277000</v>
      </c>
      <c r="F9" s="13"/>
      <c r="G9" s="13">
        <f>+E9+[2]Patronato!$G$9</f>
        <v>405691791</v>
      </c>
      <c r="H9" s="16"/>
    </row>
    <row r="10" spans="1:9">
      <c r="A10" s="22"/>
      <c r="B10" s="23" t="s">
        <v>7</v>
      </c>
      <c r="C10" s="12"/>
      <c r="D10" s="13"/>
      <c r="E10" s="24">
        <f>+[3]IYE!S7+[3]IYE!S8</f>
        <v>14409850</v>
      </c>
      <c r="F10" s="13"/>
      <c r="G10" s="24">
        <f>+E10+[2]Patronato!$G$10</f>
        <v>244967443</v>
      </c>
      <c r="H10" s="16"/>
    </row>
    <row r="11" spans="1:9" ht="15.75">
      <c r="A11" s="25"/>
      <c r="B11" s="26" t="s">
        <v>8</v>
      </c>
      <c r="C11" s="12"/>
      <c r="D11" s="13"/>
      <c r="E11" s="13">
        <f>SUM(E9:E10)</f>
        <v>53686850</v>
      </c>
      <c r="F11" s="13"/>
      <c r="G11" s="13">
        <f>SUM(G9:G10)</f>
        <v>650659234</v>
      </c>
      <c r="H11" s="16"/>
    </row>
    <row r="12" spans="1:9">
      <c r="A12" s="11"/>
      <c r="B12" s="12"/>
      <c r="C12" s="12"/>
      <c r="D12" s="13"/>
      <c r="E12" s="13"/>
      <c r="F12" s="13"/>
      <c r="G12" s="13"/>
      <c r="H12" s="16"/>
    </row>
    <row r="13" spans="1:9" ht="15.75">
      <c r="A13" s="25"/>
      <c r="B13" s="26" t="s">
        <v>9</v>
      </c>
      <c r="C13" s="12"/>
      <c r="D13" s="13"/>
      <c r="E13" s="13"/>
      <c r="F13" s="13"/>
      <c r="G13" s="13"/>
      <c r="H13" s="16"/>
    </row>
    <row r="14" spans="1:9">
      <c r="A14" s="11"/>
      <c r="B14" s="12"/>
      <c r="C14" s="12"/>
      <c r="D14" s="13"/>
      <c r="E14" s="13"/>
      <c r="F14" s="13"/>
      <c r="G14" s="13"/>
      <c r="H14" s="16"/>
    </row>
    <row r="15" spans="1:9">
      <c r="A15" s="22"/>
      <c r="B15" s="23" t="s">
        <v>10</v>
      </c>
      <c r="C15" s="12"/>
      <c r="D15" s="13"/>
      <c r="E15" s="13">
        <f>+[3]IYE!S16</f>
        <v>89914803.5</v>
      </c>
      <c r="F15" s="13"/>
      <c r="G15" s="13">
        <f>+E15+[2]Patronato!$G$15</f>
        <v>190208931</v>
      </c>
      <c r="H15" s="16"/>
    </row>
    <row r="16" spans="1:9">
      <c r="A16" s="22"/>
      <c r="B16" s="23" t="s">
        <v>11</v>
      </c>
      <c r="C16" s="12"/>
      <c r="D16" s="13"/>
      <c r="E16" s="13">
        <f>+[3]IYE!S15</f>
        <v>12764912.34</v>
      </c>
      <c r="F16" s="13"/>
      <c r="G16" s="13">
        <f>+E16+[2]Patronato!$G$16</f>
        <v>61482455.269999996</v>
      </c>
      <c r="H16" s="16"/>
    </row>
    <row r="17" spans="1:8">
      <c r="A17" s="22"/>
      <c r="B17" s="23" t="s">
        <v>12</v>
      </c>
      <c r="C17" s="12"/>
      <c r="D17" s="13"/>
      <c r="E17" s="24">
        <f>+[3]IYE!S18</f>
        <v>395303</v>
      </c>
      <c r="F17" s="13"/>
      <c r="G17" s="24">
        <f>+E17+[2]Patronato!$G$17</f>
        <v>4913439</v>
      </c>
      <c r="H17" s="16"/>
    </row>
    <row r="18" spans="1:8" ht="15.75">
      <c r="A18" s="25"/>
      <c r="B18" s="26" t="s">
        <v>13</v>
      </c>
      <c r="C18" s="12"/>
      <c r="D18" s="13"/>
      <c r="E18" s="13">
        <f>SUM(E15:E17)</f>
        <v>103075018.84</v>
      </c>
      <c r="F18" s="13"/>
      <c r="G18" s="13">
        <f>SUM(G15:G17)</f>
        <v>256604825.26999998</v>
      </c>
      <c r="H18" s="16"/>
    </row>
    <row r="19" spans="1:8">
      <c r="A19" s="11"/>
      <c r="B19" s="12"/>
      <c r="C19" s="12"/>
      <c r="D19" s="13"/>
      <c r="E19" s="13"/>
      <c r="F19" s="13"/>
      <c r="G19" s="13"/>
      <c r="H19" s="16"/>
    </row>
    <row r="20" spans="1:8" ht="15.75">
      <c r="A20" s="25"/>
      <c r="B20" s="26" t="s">
        <v>14</v>
      </c>
      <c r="C20" s="12"/>
      <c r="D20" s="13"/>
      <c r="E20" s="13"/>
      <c r="F20" s="13"/>
      <c r="G20" s="13"/>
      <c r="H20" s="16"/>
    </row>
    <row r="21" spans="1:8">
      <c r="A21" s="11"/>
      <c r="B21" s="12"/>
      <c r="C21" s="12"/>
      <c r="D21" s="13"/>
      <c r="E21" s="13"/>
      <c r="F21" s="13"/>
      <c r="G21" s="13"/>
      <c r="H21" s="16"/>
    </row>
    <row r="22" spans="1:8">
      <c r="A22" s="22"/>
      <c r="B22" s="23" t="s">
        <v>15</v>
      </c>
      <c r="C22" s="12"/>
      <c r="D22" s="13"/>
      <c r="E22" s="13">
        <f>+[3]IYE!S17</f>
        <v>21513259.48</v>
      </c>
      <c r="F22" s="13"/>
      <c r="G22" s="13">
        <f>+E22+[2]Patronato!$G$22</f>
        <v>64643621.129999995</v>
      </c>
      <c r="H22" s="16"/>
    </row>
    <row r="23" spans="1:8">
      <c r="A23" s="22"/>
      <c r="B23" s="23" t="s">
        <v>16</v>
      </c>
      <c r="C23" s="12"/>
      <c r="D23" s="13"/>
      <c r="E23" s="13">
        <f>+[3]IYE!S21</f>
        <v>344503.11</v>
      </c>
      <c r="F23" s="13"/>
      <c r="G23" s="13">
        <f>+E23+[2]Patronato!$G$23</f>
        <v>2624654.6799999997</v>
      </c>
      <c r="H23" s="16"/>
    </row>
    <row r="24" spans="1:8">
      <c r="A24" s="22"/>
      <c r="B24" s="23" t="s">
        <v>17</v>
      </c>
      <c r="C24" s="12"/>
      <c r="D24" s="13"/>
      <c r="E24" s="13">
        <v>376515</v>
      </c>
      <c r="F24" s="13"/>
      <c r="G24" s="13">
        <f>+E24+[2]Patronato!$G$24</f>
        <v>903401</v>
      </c>
      <c r="H24" s="16"/>
    </row>
    <row r="25" spans="1:8">
      <c r="A25" s="22"/>
      <c r="B25" s="23" t="s">
        <v>18</v>
      </c>
      <c r="C25" s="12"/>
      <c r="D25" s="13"/>
      <c r="E25" s="13">
        <v>387238.28</v>
      </c>
      <c r="F25" s="13"/>
      <c r="G25" s="13">
        <f>+E25+[2]Patronato!$G$25</f>
        <v>1826678.6600000001</v>
      </c>
      <c r="H25" s="16"/>
    </row>
    <row r="26" spans="1:8">
      <c r="A26" s="22"/>
      <c r="B26" s="23" t="s">
        <v>19</v>
      </c>
      <c r="C26" s="12"/>
      <c r="D26" s="13"/>
      <c r="E26" s="13">
        <v>5356681.16</v>
      </c>
      <c r="F26" s="13"/>
      <c r="G26" s="13">
        <f>+E26+[2]Patronato!$G$26</f>
        <v>22013643.07</v>
      </c>
      <c r="H26" s="16"/>
    </row>
    <row r="27" spans="1:8">
      <c r="A27" s="22"/>
      <c r="B27" s="23" t="s">
        <v>20</v>
      </c>
      <c r="C27" s="12"/>
      <c r="D27" s="13"/>
      <c r="E27" s="13">
        <f>+[3]IYE!S22</f>
        <v>463374.79</v>
      </c>
      <c r="F27" s="13"/>
      <c r="G27" s="13">
        <f>+E27+[2]Patronato!$G$27</f>
        <v>4239590.3499999996</v>
      </c>
      <c r="H27" s="16"/>
    </row>
    <row r="28" spans="1:8">
      <c r="A28" s="22"/>
      <c r="B28" s="23" t="s">
        <v>21</v>
      </c>
      <c r="C28" s="12"/>
      <c r="D28" s="13"/>
      <c r="E28" s="13">
        <f>+[3]IYE!S20</f>
        <v>1455949.28</v>
      </c>
      <c r="F28" s="13"/>
      <c r="G28" s="13">
        <f>+E28+[2]Patronato!$G$28</f>
        <v>23461600.09</v>
      </c>
      <c r="H28" s="16"/>
    </row>
    <row r="29" spans="1:8">
      <c r="A29" s="22"/>
      <c r="B29" s="23" t="s">
        <v>22</v>
      </c>
      <c r="C29" s="12"/>
      <c r="D29" s="13"/>
      <c r="E29" s="24">
        <f>+[3]IYE!S14</f>
        <v>4360126.49</v>
      </c>
      <c r="F29" s="13"/>
      <c r="G29" s="13">
        <f>+E29+[2]Patronato!$G$29</f>
        <v>45577842.050000004</v>
      </c>
      <c r="H29" s="16"/>
    </row>
    <row r="30" spans="1:8" ht="15.75">
      <c r="A30" s="25"/>
      <c r="B30" s="26" t="s">
        <v>23</v>
      </c>
      <c r="C30" s="12"/>
      <c r="D30" s="13"/>
      <c r="E30" s="27">
        <f>SUM(E22:E29)</f>
        <v>34257647.590000004</v>
      </c>
      <c r="F30" s="13"/>
      <c r="G30" s="27">
        <f>SUM(G22:G29)</f>
        <v>165291031.03</v>
      </c>
      <c r="H30" s="16"/>
    </row>
    <row r="31" spans="1:8">
      <c r="A31" s="11"/>
      <c r="B31" s="12"/>
      <c r="C31" s="12"/>
      <c r="D31" s="13"/>
      <c r="E31" s="13"/>
      <c r="F31" s="13"/>
      <c r="G31" s="13"/>
      <c r="H31" s="16"/>
    </row>
    <row r="32" spans="1:8" ht="15.75">
      <c r="A32" s="11"/>
      <c r="B32" s="12"/>
      <c r="C32" s="26" t="s">
        <v>24</v>
      </c>
      <c r="D32" s="13"/>
      <c r="E32" s="13">
        <f>+E11+E18+E30</f>
        <v>191019516.43000001</v>
      </c>
      <c r="F32" s="13"/>
      <c r="G32" s="13">
        <f>+G11+G18+G30</f>
        <v>1072555090.3</v>
      </c>
      <c r="H32" s="16"/>
    </row>
    <row r="33" spans="1:8">
      <c r="A33" s="11"/>
      <c r="B33" s="12"/>
      <c r="C33" s="12"/>
      <c r="D33" s="13"/>
      <c r="E33" s="13"/>
      <c r="F33" s="13"/>
      <c r="G33" s="13"/>
      <c r="H33" s="16"/>
    </row>
    <row r="34" spans="1:8" ht="15.75">
      <c r="A34" s="11"/>
      <c r="B34" s="12"/>
      <c r="C34" s="26" t="s">
        <v>25</v>
      </c>
      <c r="D34" s="13"/>
      <c r="E34" s="24">
        <f>+[3]IYE!S28</f>
        <v>16771173.550000001</v>
      </c>
      <c r="F34" s="13"/>
      <c r="G34" s="24">
        <f>+E34+[2]Patronato!$G$34</f>
        <v>46321392.150000006</v>
      </c>
      <c r="H34" s="16"/>
    </row>
    <row r="35" spans="1:8">
      <c r="A35" s="11"/>
      <c r="B35" s="12"/>
      <c r="C35" s="12"/>
      <c r="D35" s="13"/>
      <c r="E35" s="13"/>
      <c r="F35" s="13"/>
      <c r="G35" s="13"/>
      <c r="H35" s="16"/>
    </row>
    <row r="36" spans="1:8" ht="15.75">
      <c r="A36" s="11"/>
      <c r="B36" s="12"/>
      <c r="C36" s="26" t="s">
        <v>26</v>
      </c>
      <c r="D36" s="13"/>
      <c r="E36" s="13">
        <f>+E32-E34</f>
        <v>174248342.88</v>
      </c>
      <c r="F36" s="13"/>
      <c r="G36" s="13">
        <f>+G32-G34</f>
        <v>1026233698.15</v>
      </c>
      <c r="H36" s="16"/>
    </row>
    <row r="37" spans="1:8">
      <c r="A37" s="11"/>
      <c r="B37" s="12"/>
      <c r="C37" s="12"/>
      <c r="D37" s="13"/>
      <c r="E37" s="13"/>
      <c r="F37" s="13"/>
      <c r="G37" s="13"/>
      <c r="H37" s="16"/>
    </row>
    <row r="38" spans="1:8" ht="15.75">
      <c r="A38" s="25"/>
      <c r="B38" s="26" t="s">
        <v>27</v>
      </c>
      <c r="C38" s="12"/>
      <c r="D38" s="13"/>
      <c r="E38" s="13"/>
      <c r="F38" s="13"/>
      <c r="G38" s="13"/>
      <c r="H38" s="16"/>
    </row>
    <row r="39" spans="1:8">
      <c r="A39" s="22"/>
      <c r="B39" s="23" t="s">
        <v>28</v>
      </c>
      <c r="C39" s="12"/>
      <c r="D39" s="13"/>
      <c r="E39" s="13">
        <f>+[3]IYE!S34+[3]IYE!S66</f>
        <v>75548213.890000001</v>
      </c>
      <c r="F39" s="13"/>
      <c r="G39" s="13">
        <f>+E39+[2]Patronato!$G$39</f>
        <v>630417601.43999994</v>
      </c>
      <c r="H39" s="16"/>
    </row>
    <row r="40" spans="1:8">
      <c r="A40" s="22"/>
      <c r="B40" s="23" t="s">
        <v>29</v>
      </c>
      <c r="C40" s="12"/>
      <c r="D40" s="13"/>
      <c r="E40" s="13">
        <f>+[3]IYE!S36+[3]IYE!S68</f>
        <v>6921285.8200000003</v>
      </c>
      <c r="F40" s="13"/>
      <c r="G40" s="13">
        <f>+E40+[2]Patronato!$G$40</f>
        <v>52818993.609999992</v>
      </c>
      <c r="H40" s="16"/>
    </row>
    <row r="41" spans="1:8">
      <c r="A41" s="22"/>
      <c r="B41" s="23" t="s">
        <v>30</v>
      </c>
      <c r="C41" s="12"/>
      <c r="D41" s="13"/>
      <c r="E41" s="13">
        <f>+[3]IYE!S35+[3]IYE!S37+[3]IYE!S67+[3]IYE!S69</f>
        <v>23344675.949999996</v>
      </c>
      <c r="F41" s="13"/>
      <c r="G41" s="13">
        <f>+E41+[2]Patronato!$G$41</f>
        <v>140833504.71000001</v>
      </c>
      <c r="H41" s="16"/>
    </row>
    <row r="42" spans="1:8">
      <c r="A42" s="22"/>
      <c r="B42" s="23" t="s">
        <v>31</v>
      </c>
      <c r="C42" s="12"/>
      <c r="D42" s="13"/>
      <c r="E42" s="13">
        <f>+[3]IYE!S70</f>
        <v>0</v>
      </c>
      <c r="F42" s="13"/>
      <c r="G42" s="13">
        <f>+E42+[2]Patronato!$G$42</f>
        <v>0</v>
      </c>
      <c r="H42" s="16"/>
    </row>
    <row r="43" spans="1:8">
      <c r="A43" s="22"/>
      <c r="B43" s="23" t="s">
        <v>32</v>
      </c>
      <c r="C43" s="12"/>
      <c r="D43" s="13"/>
      <c r="E43" s="13">
        <f>+[3]IYE!S48</f>
        <v>880670.54999999993</v>
      </c>
      <c r="F43" s="13"/>
      <c r="G43" s="13">
        <f>+E43+[2]Patronato!$G$43</f>
        <v>5409160.4900000002</v>
      </c>
      <c r="H43" s="16"/>
    </row>
    <row r="44" spans="1:8">
      <c r="A44" s="22"/>
      <c r="B44" s="23" t="s">
        <v>33</v>
      </c>
      <c r="C44" s="12"/>
      <c r="D44" s="13"/>
      <c r="E44" s="24">
        <f>+[3]IYE!S38+[3]IYE!S71</f>
        <v>2286116.42</v>
      </c>
      <c r="F44" s="13"/>
      <c r="G44" s="24">
        <f>+E44+[2]Patronato!$G$44</f>
        <v>30868047.470000006</v>
      </c>
      <c r="H44" s="16"/>
    </row>
    <row r="45" spans="1:8" ht="15.75">
      <c r="A45" s="25"/>
      <c r="B45" s="26" t="s">
        <v>34</v>
      </c>
      <c r="C45" s="12"/>
      <c r="D45" s="13"/>
      <c r="E45" s="27">
        <f>SUM(E39:E44)</f>
        <v>108980962.63</v>
      </c>
      <c r="F45" s="13"/>
      <c r="G45" s="27">
        <f>SUM(G39:G44)</f>
        <v>860347307.72000003</v>
      </c>
      <c r="H45" s="16"/>
    </row>
    <row r="46" spans="1:8">
      <c r="A46" s="11"/>
      <c r="B46" s="12"/>
      <c r="C46" s="12"/>
      <c r="D46" s="13"/>
      <c r="E46" s="13"/>
      <c r="F46" s="13"/>
      <c r="G46" s="13"/>
      <c r="H46" s="16"/>
    </row>
    <row r="47" spans="1:8" ht="15.75">
      <c r="A47" s="25"/>
      <c r="B47" s="26" t="s">
        <v>35</v>
      </c>
      <c r="C47" s="12"/>
      <c r="D47" s="13"/>
      <c r="E47" s="28">
        <f>+E36-E45</f>
        <v>65267380.25</v>
      </c>
      <c r="F47" s="13"/>
      <c r="G47" s="28">
        <f>+G36-G45</f>
        <v>165886390.42999995</v>
      </c>
      <c r="H47" s="16"/>
    </row>
    <row r="48" spans="1:8">
      <c r="A48" s="11"/>
      <c r="B48" s="12"/>
      <c r="C48" s="12"/>
      <c r="D48" s="13"/>
      <c r="E48" s="13"/>
      <c r="F48" s="13"/>
      <c r="G48" s="13"/>
      <c r="H48" s="16"/>
    </row>
    <row r="49" spans="1:9" ht="15.75">
      <c r="A49" s="25"/>
      <c r="B49" s="26" t="s">
        <v>36</v>
      </c>
      <c r="C49" s="12"/>
      <c r="D49" s="13"/>
      <c r="E49" s="13"/>
      <c r="F49" s="13"/>
      <c r="G49" s="13"/>
      <c r="H49" s="16"/>
    </row>
    <row r="50" spans="1:9">
      <c r="A50" s="22"/>
      <c r="B50" s="23" t="s">
        <v>37</v>
      </c>
      <c r="C50" s="12"/>
      <c r="D50" s="13"/>
      <c r="E50" s="13">
        <f>+[3]IYE!S56+[3]IYE!S57+[3]IYE!S58+[3]IYE!S59+[3]IYE!S74</f>
        <v>6483264.6000000006</v>
      </c>
      <c r="F50" s="13"/>
      <c r="G50" s="13">
        <f>+E50+[2]Patronato!$G$50</f>
        <v>35404605.479999997</v>
      </c>
      <c r="H50" s="16"/>
    </row>
    <row r="51" spans="1:9">
      <c r="A51" s="22"/>
      <c r="B51" s="23" t="s">
        <v>38</v>
      </c>
      <c r="C51" s="12"/>
      <c r="D51" s="13"/>
      <c r="E51" s="13">
        <f>+[3]IYE!S53+[3]IYE!S54+[3]IYE!S73</f>
        <v>4638938.5599999996</v>
      </c>
      <c r="F51" s="13"/>
      <c r="G51" s="13">
        <f>+E51+[2]Patronato!$G$51</f>
        <v>27067382.739999998</v>
      </c>
      <c r="H51" s="16"/>
    </row>
    <row r="52" spans="1:9">
      <c r="A52" s="22"/>
      <c r="B52" s="23" t="s">
        <v>39</v>
      </c>
      <c r="C52" s="12"/>
      <c r="D52" s="13"/>
      <c r="E52" s="24">
        <f>+[3]IYE!S51+[3]IYE!S52+[3]IYE!S55+[3]IYE!S60+[3]IYE!S61+[3]IYE!S75</f>
        <v>4089605.94</v>
      </c>
      <c r="F52" s="13"/>
      <c r="G52" s="24">
        <f>+E52+[2]Patronato!$G$52-1</f>
        <v>4399123.75</v>
      </c>
      <c r="H52" s="16"/>
    </row>
    <row r="53" spans="1:9" ht="15.75">
      <c r="A53" s="25"/>
      <c r="B53" s="26" t="s">
        <v>40</v>
      </c>
      <c r="C53" s="12"/>
      <c r="D53" s="13"/>
      <c r="E53" s="27">
        <f>SUM(E50:E52)</f>
        <v>15211809.1</v>
      </c>
      <c r="F53" s="13"/>
      <c r="G53" s="27">
        <f>SUM(G50:G52)</f>
        <v>66871111.969999999</v>
      </c>
      <c r="H53" s="16"/>
    </row>
    <row r="54" spans="1:9">
      <c r="A54" s="11"/>
      <c r="B54" s="12"/>
      <c r="C54" s="12"/>
      <c r="D54" s="13"/>
      <c r="E54" s="13"/>
      <c r="F54" s="13"/>
      <c r="G54" s="13"/>
      <c r="H54" s="16"/>
    </row>
    <row r="55" spans="1:9" ht="15.75">
      <c r="A55" s="11"/>
      <c r="B55" s="12"/>
      <c r="C55" s="26" t="s">
        <v>41</v>
      </c>
      <c r="D55" s="13"/>
      <c r="E55" s="24">
        <f>+E45+E53</f>
        <v>124192771.72999999</v>
      </c>
      <c r="F55" s="13"/>
      <c r="G55" s="24">
        <f>+G45+G53</f>
        <v>927218419.69000006</v>
      </c>
      <c r="H55" s="16"/>
    </row>
    <row r="56" spans="1:9">
      <c r="A56" s="11"/>
      <c r="B56" s="12"/>
      <c r="C56" s="12"/>
      <c r="D56" s="13"/>
      <c r="E56" s="13"/>
      <c r="F56" s="13"/>
      <c r="G56" s="13"/>
      <c r="H56" s="16"/>
    </row>
    <row r="57" spans="1:9" ht="15.75">
      <c r="A57" s="25"/>
      <c r="B57" s="26" t="s">
        <v>42</v>
      </c>
      <c r="C57" s="26"/>
      <c r="D57" s="29"/>
      <c r="E57" s="30">
        <f>+E36-E55</f>
        <v>50055571.150000006</v>
      </c>
      <c r="F57" s="30"/>
      <c r="G57" s="30">
        <f>+G36-G55</f>
        <v>99015278.459999919</v>
      </c>
      <c r="H57" s="31"/>
      <c r="I57" s="21"/>
    </row>
    <row r="58" spans="1:9">
      <c r="A58" s="11"/>
      <c r="B58" s="12"/>
      <c r="C58" s="12"/>
      <c r="D58" s="13"/>
      <c r="E58" s="13"/>
      <c r="F58" s="13"/>
      <c r="G58" s="13"/>
      <c r="H58" s="16"/>
    </row>
    <row r="59" spans="1:9">
      <c r="A59" s="11"/>
      <c r="B59" s="12"/>
      <c r="C59" s="12"/>
      <c r="D59" s="13"/>
      <c r="E59" s="13"/>
      <c r="F59" s="13"/>
      <c r="G59" s="13"/>
      <c r="H59" s="16"/>
    </row>
    <row r="60" spans="1:9" ht="15.75">
      <c r="A60" s="25"/>
      <c r="B60" s="26" t="s">
        <v>43</v>
      </c>
      <c r="C60" s="12"/>
      <c r="D60" s="13"/>
      <c r="E60" s="13"/>
      <c r="F60" s="13"/>
      <c r="G60" s="13"/>
      <c r="H60" s="16"/>
    </row>
    <row r="61" spans="1:9">
      <c r="A61" s="11"/>
      <c r="B61" s="12"/>
      <c r="C61" s="23" t="s">
        <v>44</v>
      </c>
      <c r="D61" s="28">
        <f>+[3]BALCOM!G13+[3]BALCOM!G14+[3]BALCOM!G15+[3]BALCOM!G16+[3]BALCOM!G17</f>
        <v>32582099.209999997</v>
      </c>
      <c r="E61" s="13"/>
      <c r="F61" s="28">
        <f>+[2]Patronato!$F$61+D61</f>
        <v>79290623.110000014</v>
      </c>
      <c r="G61" s="28"/>
      <c r="H61" s="16"/>
    </row>
    <row r="62" spans="1:9">
      <c r="A62" s="11"/>
      <c r="B62" s="12"/>
      <c r="C62" s="23" t="s">
        <v>45</v>
      </c>
      <c r="D62" s="28">
        <f>+[3]BALCOM!G25+[3]BALCOM!G46-D61</f>
        <v>-3285624.9699999355</v>
      </c>
      <c r="E62" s="13"/>
      <c r="F62" s="28">
        <f>+[2]Patronato!$F$62+D62+1</f>
        <v>11043186.849999987</v>
      </c>
      <c r="G62" s="28"/>
      <c r="H62" s="16"/>
    </row>
    <row r="63" spans="1:9">
      <c r="A63" s="11"/>
      <c r="B63" s="12"/>
      <c r="C63" s="23" t="s">
        <v>46</v>
      </c>
      <c r="D63" s="28">
        <f>-[3]BALCOM!N30+1</f>
        <v>20759096.75</v>
      </c>
      <c r="E63" s="13"/>
      <c r="F63" s="28">
        <f>+[2]Patronato!$F$63+D63</f>
        <v>8064534.9899999797</v>
      </c>
      <c r="G63" s="28"/>
      <c r="H63" s="16"/>
    </row>
    <row r="64" spans="1:9" ht="15.75">
      <c r="A64" s="11"/>
      <c r="B64" s="12"/>
      <c r="C64" s="23" t="s">
        <v>47</v>
      </c>
      <c r="D64" s="32">
        <f>+[3]BALCOM!N40+[3]BALCOM!N41</f>
        <v>-0.21000003814697266</v>
      </c>
      <c r="E64" s="33">
        <f>+D61+D62+D63+D64</f>
        <v>50055570.780000024</v>
      </c>
      <c r="F64" s="32">
        <f>+[4]Patronato!$F$64+D64</f>
        <v>616932.57999992371</v>
      </c>
      <c r="G64" s="33">
        <f>+F61+F62+F63+F64</f>
        <v>99015277.529999912</v>
      </c>
      <c r="H64" s="16"/>
    </row>
    <row r="65" spans="1:9" ht="15.75" thickBot="1">
      <c r="A65" s="34"/>
      <c r="B65" s="35"/>
      <c r="C65" s="35"/>
      <c r="D65" s="36"/>
      <c r="E65" s="36"/>
      <c r="F65" s="36"/>
      <c r="G65" s="36"/>
      <c r="H65" s="37"/>
    </row>
    <row r="66" spans="1:9" ht="15.75">
      <c r="A66" s="25"/>
      <c r="B66" s="26" t="s">
        <v>48</v>
      </c>
      <c r="C66" s="12"/>
      <c r="D66" s="13"/>
      <c r="E66" s="13"/>
      <c r="F66" s="13"/>
      <c r="G66" s="13"/>
      <c r="H66" s="16"/>
    </row>
    <row r="67" spans="1:9" ht="15.75">
      <c r="A67" s="25"/>
      <c r="B67" s="26"/>
      <c r="C67" s="26"/>
      <c r="D67" s="29" t="s">
        <v>71</v>
      </c>
      <c r="E67" s="29"/>
      <c r="F67" s="29" t="s">
        <v>49</v>
      </c>
      <c r="G67" s="29"/>
      <c r="H67" s="38"/>
      <c r="I67" s="21"/>
    </row>
    <row r="68" spans="1:9">
      <c r="A68" s="11"/>
      <c r="B68" s="12"/>
      <c r="C68" s="12"/>
      <c r="D68" s="13"/>
      <c r="E68" s="13"/>
      <c r="F68" s="13"/>
      <c r="G68" s="13"/>
      <c r="H68" s="16"/>
    </row>
    <row r="69" spans="1:9">
      <c r="A69" s="22"/>
      <c r="B69" s="23" t="s">
        <v>51</v>
      </c>
      <c r="C69" s="12"/>
      <c r="D69" s="13"/>
      <c r="E69" s="13">
        <f>+[2]Patronato!G69</f>
        <v>227128.93</v>
      </c>
      <c r="F69" s="13"/>
      <c r="G69" s="13">
        <f>+[3]CAJA!G33</f>
        <v>226128.93</v>
      </c>
      <c r="H69" s="16"/>
    </row>
    <row r="70" spans="1:9">
      <c r="A70" s="22"/>
      <c r="B70" s="23" t="s">
        <v>52</v>
      </c>
      <c r="C70" s="12"/>
      <c r="D70" s="13"/>
      <c r="E70" s="13">
        <f>+[2]Patronato!G70</f>
        <v>154000.79999999999</v>
      </c>
      <c r="F70" s="13"/>
      <c r="G70" s="13">
        <f>+[3]CAJA!G31</f>
        <v>158950.79999999999</v>
      </c>
      <c r="H70" s="16"/>
    </row>
    <row r="71" spans="1:9">
      <c r="A71" s="22"/>
      <c r="B71" s="23" t="s">
        <v>53</v>
      </c>
      <c r="C71" s="12"/>
      <c r="D71" s="13"/>
      <c r="E71" s="13">
        <f>+[2]Patronato!G71</f>
        <v>40148507.070000008</v>
      </c>
      <c r="F71" s="13"/>
      <c r="G71" s="13">
        <f>+[3]CAJA!G37</f>
        <v>34961900.129999995</v>
      </c>
      <c r="H71" s="16"/>
    </row>
    <row r="72" spans="1:9">
      <c r="A72" s="22"/>
      <c r="B72" s="23" t="s">
        <v>54</v>
      </c>
      <c r="C72" s="12"/>
      <c r="D72" s="13"/>
      <c r="E72" s="13">
        <f>+[2]Patronato!G72</f>
        <v>31546911.019999996</v>
      </c>
      <c r="F72" s="13"/>
      <c r="G72" s="13">
        <f>+[3]CAJA!G35</f>
        <v>55765577.930000007</v>
      </c>
      <c r="H72" s="16"/>
    </row>
    <row r="73" spans="1:9" ht="15.75">
      <c r="A73" s="25"/>
      <c r="B73" s="26" t="s">
        <v>55</v>
      </c>
      <c r="C73" s="26"/>
      <c r="D73" s="29"/>
      <c r="E73" s="29"/>
      <c r="F73" s="29"/>
      <c r="G73" s="29"/>
      <c r="H73" s="38"/>
      <c r="I73" s="21"/>
    </row>
    <row r="74" spans="1:9">
      <c r="A74" s="22"/>
      <c r="B74" s="23" t="s">
        <v>56</v>
      </c>
      <c r="C74" s="12"/>
      <c r="D74" s="13">
        <f>+[2]Patronato!F74</f>
        <v>23608588.649999999</v>
      </c>
      <c r="E74" s="13"/>
      <c r="F74" s="13">
        <f>+[3]CUSTODIA!M64</f>
        <v>20246232.75</v>
      </c>
      <c r="G74" s="13"/>
      <c r="H74" s="16"/>
    </row>
    <row r="75" spans="1:9">
      <c r="A75" s="22"/>
      <c r="B75" s="23" t="s">
        <v>57</v>
      </c>
      <c r="C75" s="12"/>
      <c r="D75" s="13">
        <f>+[2]Patronato!F75</f>
        <v>12933092.280000001</v>
      </c>
      <c r="E75" s="13"/>
      <c r="F75" s="13">
        <f>+[3]CUSTODIA!M68</f>
        <v>12116643.240000002</v>
      </c>
      <c r="G75" s="13"/>
      <c r="H75" s="16"/>
    </row>
    <row r="76" spans="1:9">
      <c r="A76" s="22"/>
      <c r="B76" s="23" t="s">
        <v>58</v>
      </c>
      <c r="C76" s="12"/>
      <c r="D76" s="13">
        <f>+[2]Patronato!F76</f>
        <v>116037.55</v>
      </c>
      <c r="E76" s="13"/>
      <c r="F76" s="13">
        <f>+[3]CUSTODIA!M66</f>
        <v>116037.55</v>
      </c>
      <c r="G76" s="13"/>
      <c r="H76" s="16"/>
    </row>
    <row r="77" spans="1:9">
      <c r="A77" s="22"/>
      <c r="B77" s="23" t="s">
        <v>22</v>
      </c>
      <c r="C77" s="12"/>
      <c r="D77" s="13">
        <f>+[2]Patronato!F77</f>
        <v>3261668.85</v>
      </c>
      <c r="E77" s="13"/>
      <c r="F77" s="13">
        <f>+[3]CUSTODIA!M62</f>
        <v>3939026.87</v>
      </c>
      <c r="G77" s="13"/>
      <c r="H77" s="16"/>
    </row>
    <row r="78" spans="1:9">
      <c r="A78" s="22"/>
      <c r="B78" s="23" t="s">
        <v>59</v>
      </c>
      <c r="C78" s="12"/>
      <c r="D78" s="13">
        <f>+[2]Patronato!F78</f>
        <v>8011150.4699999997</v>
      </c>
      <c r="E78" s="13"/>
      <c r="F78" s="13">
        <f>+[3]CUSTODIA!M72</f>
        <v>8042347.5299999993</v>
      </c>
      <c r="G78" s="13"/>
      <c r="H78" s="16"/>
    </row>
    <row r="79" spans="1:9" ht="15.75">
      <c r="A79" s="22"/>
      <c r="B79" s="23" t="s">
        <v>60</v>
      </c>
      <c r="C79" s="12"/>
      <c r="D79" s="24">
        <f>+[2]Patronato!$F$79</f>
        <v>242040.86</v>
      </c>
      <c r="E79" s="24">
        <f>+D74+D75+D76+D77+D78+D79</f>
        <v>48172578.659999996</v>
      </c>
      <c r="F79" s="24">
        <f>+[3]CUSTODIA!M70</f>
        <v>17258379.959999997</v>
      </c>
      <c r="G79" s="24">
        <f>+F74+F75+F76+F77+F78+F79</f>
        <v>61718667.900000006</v>
      </c>
      <c r="H79" s="16"/>
      <c r="I79" s="21"/>
    </row>
    <row r="80" spans="1:9" ht="15.75">
      <c r="A80" s="25"/>
      <c r="B80" s="26" t="s">
        <v>61</v>
      </c>
      <c r="C80" s="26"/>
      <c r="D80" s="29"/>
      <c r="E80" s="13">
        <f>+E69+E70+E71+E72+E79</f>
        <v>120249126.47999999</v>
      </c>
      <c r="F80" s="29"/>
      <c r="G80" s="13">
        <f>SUM(G69:G79)</f>
        <v>152831225.69</v>
      </c>
      <c r="H80" s="38"/>
      <c r="I80" s="21"/>
    </row>
    <row r="81" spans="1:9" ht="16.5" thickBot="1">
      <c r="A81" s="25"/>
      <c r="B81" s="26"/>
      <c r="C81" s="26"/>
      <c r="D81" s="29"/>
      <c r="E81" s="29"/>
      <c r="F81" s="29"/>
      <c r="G81" s="13"/>
      <c r="H81" s="38"/>
      <c r="I81" s="42"/>
    </row>
    <row r="82" spans="1:9" ht="12.75">
      <c r="A82" s="43"/>
      <c r="B82" s="44"/>
      <c r="C82" s="44"/>
      <c r="D82" s="45"/>
      <c r="E82" s="45"/>
      <c r="F82" s="45"/>
      <c r="G82" s="45"/>
      <c r="H82" s="46"/>
      <c r="I82" s="42"/>
    </row>
    <row r="83" spans="1:9" ht="12.75">
      <c r="A83" s="47"/>
      <c r="B83" s="48"/>
      <c r="C83" s="48"/>
      <c r="D83" s="49"/>
      <c r="E83" s="49"/>
      <c r="F83" s="49"/>
      <c r="G83" s="49"/>
      <c r="H83" s="50"/>
      <c r="I83" s="42"/>
    </row>
    <row r="84" spans="1:9" ht="12.75">
      <c r="A84" s="47"/>
      <c r="B84" s="48"/>
      <c r="C84" s="48"/>
      <c r="D84" s="49"/>
      <c r="E84" s="49"/>
      <c r="F84" s="49"/>
      <c r="G84" s="49"/>
      <c r="H84" s="50"/>
      <c r="I84" s="42"/>
    </row>
    <row r="85" spans="1:9" ht="12.75">
      <c r="A85" s="47"/>
      <c r="B85" s="48"/>
      <c r="C85" s="48"/>
      <c r="D85" s="49"/>
      <c r="E85" s="49"/>
      <c r="F85" s="49"/>
      <c r="G85" s="49"/>
      <c r="H85" s="50"/>
      <c r="I85" s="51"/>
    </row>
    <row r="86" spans="1:9" ht="12.75">
      <c r="A86" s="52" t="s">
        <v>62</v>
      </c>
      <c r="B86" s="53"/>
      <c r="C86" s="54"/>
      <c r="D86" s="55" t="s">
        <v>63</v>
      </c>
      <c r="E86" s="56"/>
      <c r="F86" s="57" t="s">
        <v>64</v>
      </c>
      <c r="G86" s="56"/>
      <c r="H86" s="58" t="s">
        <v>65</v>
      </c>
      <c r="I86" s="51"/>
    </row>
    <row r="87" spans="1:9" ht="12.75">
      <c r="A87" s="59"/>
      <c r="B87" s="60" t="s">
        <v>66</v>
      </c>
      <c r="C87" s="61" t="s">
        <v>67</v>
      </c>
      <c r="D87" s="61"/>
      <c r="E87" s="56"/>
      <c r="F87" s="57" t="s">
        <v>68</v>
      </c>
      <c r="G87" s="56"/>
      <c r="H87" s="58" t="s">
        <v>69</v>
      </c>
      <c r="I87" s="42"/>
    </row>
    <row r="88" spans="1:9" ht="15.75" thickBot="1">
      <c r="A88" s="62"/>
      <c r="B88" s="63"/>
      <c r="C88" s="63"/>
      <c r="D88" s="64"/>
      <c r="E88" s="64"/>
      <c r="F88" s="64"/>
      <c r="G88" s="64"/>
      <c r="H88" s="65"/>
    </row>
    <row r="89" spans="1:9">
      <c r="D89" s="66"/>
    </row>
  </sheetData>
  <pageMargins left="0.75" right="0.75" top="1" bottom="0.72" header="0" footer="0"/>
  <pageSetup scale="51" orientation="portrait" r:id="rId1"/>
  <headerFooter alignWithMargins="0"/>
  <legacyDrawing r:id="rId2"/>
  <oleObjects>
    <oleObject progId="PBrush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tabSelected="1" zoomScale="90" zoomScaleNormal="90" workbookViewId="0">
      <selection activeCell="F81" sqref="F81"/>
    </sheetView>
  </sheetViews>
  <sheetFormatPr baseColWidth="10" defaultRowHeight="15"/>
  <cols>
    <col min="1" max="1" width="15" style="1" customWidth="1"/>
    <col min="2" max="2" width="5.140625" style="1" customWidth="1"/>
    <col min="3" max="3" width="33.28515625" style="1" customWidth="1"/>
    <col min="4" max="4" width="17.42578125" style="2" customWidth="1"/>
    <col min="5" max="6" width="18.7109375" style="2" customWidth="1"/>
    <col min="7" max="7" width="19.140625" style="2" customWidth="1"/>
    <col min="8" max="8" width="27.7109375" style="1" customWidth="1"/>
    <col min="9" max="9" width="14.5703125" style="3" bestFit="1" customWidth="1"/>
    <col min="10" max="16384" width="11.42578125" style="4"/>
  </cols>
  <sheetData>
    <row r="1" spans="1:9" ht="15.75" thickBot="1"/>
    <row r="2" spans="1:9" ht="20.25">
      <c r="A2" s="5"/>
      <c r="B2" s="6"/>
      <c r="C2" s="6"/>
      <c r="D2" s="7"/>
      <c r="E2" s="8"/>
      <c r="F2" s="9"/>
      <c r="G2" s="7"/>
      <c r="H2" s="10"/>
    </row>
    <row r="3" spans="1:9" ht="21.75">
      <c r="A3" s="11"/>
      <c r="B3" s="12"/>
      <c r="C3" s="12"/>
      <c r="D3" s="13"/>
      <c r="E3" s="14" t="s">
        <v>0</v>
      </c>
      <c r="F3" s="15"/>
      <c r="G3" s="13"/>
      <c r="H3" s="16"/>
    </row>
    <row r="4" spans="1:9" ht="21.75">
      <c r="A4" s="11"/>
      <c r="B4" s="12"/>
      <c r="C4" s="12"/>
      <c r="D4" s="13"/>
      <c r="E4" s="14" t="s">
        <v>1</v>
      </c>
      <c r="F4" s="15"/>
      <c r="G4" s="13"/>
      <c r="H4" s="16"/>
    </row>
    <row r="5" spans="1:9" ht="21.75">
      <c r="A5" s="11"/>
      <c r="B5" s="12"/>
      <c r="C5" s="12"/>
      <c r="D5" s="13"/>
      <c r="E5" s="14" t="s">
        <v>72</v>
      </c>
      <c r="F5" s="15"/>
      <c r="G5" s="13"/>
      <c r="H5" s="16"/>
    </row>
    <row r="6" spans="1:9" ht="15.75" thickBot="1">
      <c r="A6" s="11"/>
      <c r="B6" s="12"/>
      <c r="C6" s="12"/>
      <c r="D6" s="13"/>
      <c r="E6" s="13"/>
      <c r="F6" s="13"/>
      <c r="G6" s="13"/>
      <c r="H6" s="16"/>
    </row>
    <row r="7" spans="1:9" ht="15.75">
      <c r="A7" s="17"/>
      <c r="B7" s="18" t="s">
        <v>3</v>
      </c>
      <c r="C7" s="18"/>
      <c r="D7" s="19"/>
      <c r="E7" s="9" t="s">
        <v>4</v>
      </c>
      <c r="F7" s="9"/>
      <c r="G7" s="9" t="s">
        <v>5</v>
      </c>
      <c r="H7" s="20"/>
      <c r="I7" s="21"/>
    </row>
    <row r="8" spans="1:9">
      <c r="A8" s="11"/>
      <c r="B8" s="12"/>
      <c r="C8" s="12"/>
      <c r="D8" s="13"/>
      <c r="E8" s="13"/>
      <c r="F8" s="13"/>
      <c r="G8" s="13"/>
      <c r="H8" s="16"/>
    </row>
    <row r="9" spans="1:9">
      <c r="A9" s="22"/>
      <c r="B9" s="23" t="s">
        <v>6</v>
      </c>
      <c r="C9" s="12"/>
      <c r="D9" s="13"/>
      <c r="E9" s="13">
        <f>+[2]IYE!Q6</f>
        <v>41903000</v>
      </c>
      <c r="F9" s="13"/>
      <c r="G9" s="13">
        <f>+E9+[4]Patronato!$G$9</f>
        <v>366414791</v>
      </c>
      <c r="H9" s="16"/>
    </row>
    <row r="10" spans="1:9">
      <c r="A10" s="22"/>
      <c r="B10" s="23" t="s">
        <v>7</v>
      </c>
      <c r="C10" s="12"/>
      <c r="D10" s="13"/>
      <c r="E10" s="24">
        <f>+[2]IYE!Q7+[2]IYE!Q8</f>
        <v>28819699</v>
      </c>
      <c r="F10" s="13"/>
      <c r="G10" s="24">
        <f>+E10+[4]Patronato!$G$10</f>
        <v>230557593</v>
      </c>
      <c r="H10" s="16"/>
    </row>
    <row r="11" spans="1:9" ht="15.75">
      <c r="A11" s="25"/>
      <c r="B11" s="26" t="s">
        <v>8</v>
      </c>
      <c r="C11" s="12"/>
      <c r="D11" s="13"/>
      <c r="E11" s="13">
        <f>SUM(E9:E10)</f>
        <v>70722699</v>
      </c>
      <c r="F11" s="13"/>
      <c r="G11" s="13">
        <f>SUM(G9:G10)</f>
        <v>596972384</v>
      </c>
      <c r="H11" s="16"/>
    </row>
    <row r="12" spans="1:9">
      <c r="A12" s="11"/>
      <c r="B12" s="12"/>
      <c r="C12" s="12"/>
      <c r="D12" s="13"/>
      <c r="E12" s="13"/>
      <c r="F12" s="13"/>
      <c r="G12" s="13"/>
      <c r="H12" s="16"/>
    </row>
    <row r="13" spans="1:9" ht="15.75">
      <c r="A13" s="25"/>
      <c r="B13" s="26" t="s">
        <v>9</v>
      </c>
      <c r="C13" s="12"/>
      <c r="D13" s="13"/>
      <c r="E13" s="13"/>
      <c r="F13" s="13"/>
      <c r="G13" s="13"/>
      <c r="H13" s="16"/>
    </row>
    <row r="14" spans="1:9">
      <c r="A14" s="11"/>
      <c r="B14" s="12"/>
      <c r="C14" s="12"/>
      <c r="D14" s="13"/>
      <c r="E14" s="13"/>
      <c r="F14" s="13"/>
      <c r="G14" s="13"/>
      <c r="H14" s="16"/>
    </row>
    <row r="15" spans="1:9">
      <c r="A15" s="22"/>
      <c r="B15" s="23" t="s">
        <v>10</v>
      </c>
      <c r="C15" s="12"/>
      <c r="D15" s="13"/>
      <c r="E15" s="13">
        <f>+[2]IYE!Q16</f>
        <v>559995</v>
      </c>
      <c r="F15" s="13"/>
      <c r="G15" s="13">
        <f>+E15+[4]Patronato!$G$15</f>
        <v>100294127.5</v>
      </c>
      <c r="H15" s="16"/>
    </row>
    <row r="16" spans="1:9">
      <c r="A16" s="22"/>
      <c r="B16" s="23" t="s">
        <v>11</v>
      </c>
      <c r="C16" s="12"/>
      <c r="D16" s="13"/>
      <c r="E16" s="13">
        <f>+[2]IYE!Q15</f>
        <v>1171219.19</v>
      </c>
      <c r="F16" s="13"/>
      <c r="G16" s="13">
        <f>+E16+[4]Patronato!$G$16</f>
        <v>48717542.929999992</v>
      </c>
      <c r="H16" s="16"/>
    </row>
    <row r="17" spans="1:8">
      <c r="A17" s="22"/>
      <c r="B17" s="23" t="s">
        <v>12</v>
      </c>
      <c r="C17" s="12"/>
      <c r="D17" s="13"/>
      <c r="E17" s="24">
        <f>+[2]IYE!Q18</f>
        <v>219738</v>
      </c>
      <c r="F17" s="13"/>
      <c r="G17" s="24">
        <f>+E17+[4]Patronato!$G$17</f>
        <v>4518136</v>
      </c>
      <c r="H17" s="16"/>
    </row>
    <row r="18" spans="1:8" ht="15.75">
      <c r="A18" s="25"/>
      <c r="B18" s="26" t="s">
        <v>13</v>
      </c>
      <c r="C18" s="12"/>
      <c r="D18" s="13"/>
      <c r="E18" s="13">
        <f>SUM(E15:E17)</f>
        <v>1950952.19</v>
      </c>
      <c r="F18" s="13"/>
      <c r="G18" s="13">
        <f>SUM(G15:G17)</f>
        <v>153529806.43000001</v>
      </c>
      <c r="H18" s="16"/>
    </row>
    <row r="19" spans="1:8">
      <c r="A19" s="11"/>
      <c r="B19" s="12"/>
      <c r="C19" s="12"/>
      <c r="D19" s="13"/>
      <c r="E19" s="13"/>
      <c r="F19" s="13"/>
      <c r="G19" s="13"/>
      <c r="H19" s="16"/>
    </row>
    <row r="20" spans="1:8" ht="15.75">
      <c r="A20" s="25"/>
      <c r="B20" s="26" t="s">
        <v>14</v>
      </c>
      <c r="C20" s="12"/>
      <c r="D20" s="13"/>
      <c r="E20" s="13"/>
      <c r="F20" s="13"/>
      <c r="G20" s="13"/>
      <c r="H20" s="16"/>
    </row>
    <row r="21" spans="1:8">
      <c r="A21" s="11"/>
      <c r="B21" s="12"/>
      <c r="C21" s="12"/>
      <c r="D21" s="13"/>
      <c r="E21" s="13"/>
      <c r="F21" s="13"/>
      <c r="G21" s="13"/>
      <c r="H21" s="16"/>
    </row>
    <row r="22" spans="1:8">
      <c r="A22" s="22"/>
      <c r="B22" s="23" t="s">
        <v>15</v>
      </c>
      <c r="C22" s="12"/>
      <c r="D22" s="13"/>
      <c r="E22" s="13">
        <f>+[2]IYE!Q17</f>
        <v>3574988.9</v>
      </c>
      <c r="F22" s="13"/>
      <c r="G22" s="13">
        <f>+E22+[4]Patronato!$G$22</f>
        <v>43130361.649999999</v>
      </c>
      <c r="H22" s="16"/>
    </row>
    <row r="23" spans="1:8">
      <c r="A23" s="22"/>
      <c r="B23" s="23" t="s">
        <v>16</v>
      </c>
      <c r="C23" s="12"/>
      <c r="D23" s="13"/>
      <c r="E23" s="13">
        <f>+[2]IYE!Q21</f>
        <v>223454.66</v>
      </c>
      <c r="F23" s="13"/>
      <c r="G23" s="13">
        <f>+E23+[4]Patronato!$G$23</f>
        <v>2280151.5699999998</v>
      </c>
      <c r="H23" s="16"/>
    </row>
    <row r="24" spans="1:8">
      <c r="A24" s="22"/>
      <c r="B24" s="23" t="s">
        <v>17</v>
      </c>
      <c r="C24" s="12"/>
      <c r="D24" s="13"/>
      <c r="E24" s="13">
        <v>80598</v>
      </c>
      <c r="F24" s="13"/>
      <c r="G24" s="13">
        <f>+E24+[4]Patronato!$G$24</f>
        <v>526886</v>
      </c>
      <c r="H24" s="16"/>
    </row>
    <row r="25" spans="1:8">
      <c r="A25" s="22"/>
      <c r="B25" s="23" t="s">
        <v>18</v>
      </c>
      <c r="C25" s="12"/>
      <c r="D25" s="13"/>
      <c r="E25" s="13">
        <v>214794</v>
      </c>
      <c r="F25" s="13"/>
      <c r="G25" s="13">
        <f>+E25+[4]Patronato!$G$25</f>
        <v>1439440.3800000001</v>
      </c>
      <c r="H25" s="16"/>
    </row>
    <row r="26" spans="1:8">
      <c r="A26" s="22"/>
      <c r="B26" s="23" t="s">
        <v>19</v>
      </c>
      <c r="C26" s="12"/>
      <c r="D26" s="13"/>
      <c r="E26" s="13">
        <v>9803694.6099999994</v>
      </c>
      <c r="F26" s="13"/>
      <c r="G26" s="13">
        <f>+E26+[4]Patronato!$G$26</f>
        <v>16656961.91</v>
      </c>
      <c r="H26" s="16"/>
    </row>
    <row r="27" spans="1:8">
      <c r="A27" s="22"/>
      <c r="B27" s="23" t="s">
        <v>20</v>
      </c>
      <c r="C27" s="12"/>
      <c r="D27" s="13"/>
      <c r="E27" s="13">
        <f>+[2]IYE!Q22</f>
        <v>292936.42</v>
      </c>
      <c r="F27" s="13"/>
      <c r="G27" s="13">
        <f>+E27+[4]Patronato!$G$27</f>
        <v>3776215.56</v>
      </c>
      <c r="H27" s="16"/>
    </row>
    <row r="28" spans="1:8">
      <c r="A28" s="22"/>
      <c r="B28" s="23" t="s">
        <v>21</v>
      </c>
      <c r="C28" s="12"/>
      <c r="D28" s="13"/>
      <c r="E28" s="13">
        <f>+[2]IYE!Q20</f>
        <v>880608.91</v>
      </c>
      <c r="F28" s="13"/>
      <c r="G28" s="13">
        <f>+E28+[4]Patronato!$G$28</f>
        <v>22005650.809999999</v>
      </c>
      <c r="H28" s="16"/>
    </row>
    <row r="29" spans="1:8">
      <c r="A29" s="22"/>
      <c r="B29" s="23" t="s">
        <v>22</v>
      </c>
      <c r="C29" s="12"/>
      <c r="D29" s="13"/>
      <c r="E29" s="24">
        <f>+[2]IYE!Q14</f>
        <v>10685255.559999999</v>
      </c>
      <c r="F29" s="13"/>
      <c r="G29" s="13">
        <f>+E29+[4]Patronato!$G$29</f>
        <v>41217715.560000002</v>
      </c>
      <c r="H29" s="16"/>
    </row>
    <row r="30" spans="1:8" ht="15.75">
      <c r="A30" s="25"/>
      <c r="B30" s="26" t="s">
        <v>23</v>
      </c>
      <c r="C30" s="12"/>
      <c r="D30" s="13"/>
      <c r="E30" s="27">
        <f>SUM(E22:E29)</f>
        <v>25756331.059999999</v>
      </c>
      <c r="F30" s="13"/>
      <c r="G30" s="27">
        <f>SUM(G22:G29)</f>
        <v>131033383.44000001</v>
      </c>
      <c r="H30" s="16"/>
    </row>
    <row r="31" spans="1:8">
      <c r="A31" s="11"/>
      <c r="B31" s="12"/>
      <c r="C31" s="12"/>
      <c r="D31" s="13"/>
      <c r="E31" s="13"/>
      <c r="F31" s="13"/>
      <c r="G31" s="13"/>
      <c r="H31" s="16"/>
    </row>
    <row r="32" spans="1:8" ht="15.75">
      <c r="A32" s="11"/>
      <c r="B32" s="12"/>
      <c r="C32" s="26" t="s">
        <v>24</v>
      </c>
      <c r="D32" s="13"/>
      <c r="E32" s="13">
        <f>+E11+E18+E30</f>
        <v>98429982.25</v>
      </c>
      <c r="F32" s="13"/>
      <c r="G32" s="13">
        <f>+G11+G18+G30</f>
        <v>881535573.87000012</v>
      </c>
      <c r="H32" s="16"/>
    </row>
    <row r="33" spans="1:8">
      <c r="A33" s="11"/>
      <c r="B33" s="12"/>
      <c r="C33" s="12"/>
      <c r="D33" s="13"/>
      <c r="E33" s="13"/>
      <c r="F33" s="13"/>
      <c r="G33" s="13"/>
      <c r="H33" s="16"/>
    </row>
    <row r="34" spans="1:8" ht="15.75">
      <c r="A34" s="11"/>
      <c r="B34" s="12"/>
      <c r="C34" s="26" t="s">
        <v>25</v>
      </c>
      <c r="D34" s="13"/>
      <c r="E34" s="24">
        <f>+[2]IYE!Q28</f>
        <v>608400.75</v>
      </c>
      <c r="F34" s="13"/>
      <c r="G34" s="24">
        <f>+E34+[4]Patronato!$G$34</f>
        <v>29550218.600000001</v>
      </c>
      <c r="H34" s="16"/>
    </row>
    <row r="35" spans="1:8">
      <c r="A35" s="11"/>
      <c r="B35" s="12"/>
      <c r="C35" s="12"/>
      <c r="D35" s="13"/>
      <c r="E35" s="13"/>
      <c r="F35" s="13"/>
      <c r="G35" s="13"/>
      <c r="H35" s="16"/>
    </row>
    <row r="36" spans="1:8" ht="15.75">
      <c r="A36" s="11"/>
      <c r="B36" s="12"/>
      <c r="C36" s="26" t="s">
        <v>26</v>
      </c>
      <c r="D36" s="13"/>
      <c r="E36" s="13">
        <f>+E32-E34</f>
        <v>97821581.5</v>
      </c>
      <c r="F36" s="13"/>
      <c r="G36" s="13">
        <f>+G32-G34</f>
        <v>851985355.2700001</v>
      </c>
      <c r="H36" s="16"/>
    </row>
    <row r="37" spans="1:8">
      <c r="A37" s="11"/>
      <c r="B37" s="12"/>
      <c r="C37" s="12"/>
      <c r="D37" s="13"/>
      <c r="E37" s="13"/>
      <c r="F37" s="13"/>
      <c r="G37" s="13"/>
      <c r="H37" s="16"/>
    </row>
    <row r="38" spans="1:8" ht="15.75">
      <c r="A38" s="25"/>
      <c r="B38" s="26" t="s">
        <v>27</v>
      </c>
      <c r="C38" s="12"/>
      <c r="D38" s="13"/>
      <c r="E38" s="13"/>
      <c r="F38" s="13"/>
      <c r="G38" s="13"/>
      <c r="H38" s="16"/>
    </row>
    <row r="39" spans="1:8">
      <c r="A39" s="22"/>
      <c r="B39" s="23" t="s">
        <v>28</v>
      </c>
      <c r="C39" s="12"/>
      <c r="D39" s="13"/>
      <c r="E39" s="13">
        <f>+[2]IYE!Q34+[2]IYE!Q66</f>
        <v>76912093.280000001</v>
      </c>
      <c r="F39" s="13"/>
      <c r="G39" s="13">
        <f>+E39+[4]Patronato!$G$39</f>
        <v>554869387.54999995</v>
      </c>
      <c r="H39" s="16"/>
    </row>
    <row r="40" spans="1:8">
      <c r="A40" s="22"/>
      <c r="B40" s="23" t="s">
        <v>29</v>
      </c>
      <c r="C40" s="12"/>
      <c r="D40" s="13"/>
      <c r="E40" s="13">
        <f>+[2]IYE!Q36+[2]IYE!Q68</f>
        <v>3474146.16</v>
      </c>
      <c r="F40" s="13"/>
      <c r="G40" s="13">
        <f>+E40+[4]Patronato!$G$40</f>
        <v>45897707.789999992</v>
      </c>
      <c r="H40" s="16"/>
    </row>
    <row r="41" spans="1:8">
      <c r="A41" s="22"/>
      <c r="B41" s="23" t="s">
        <v>30</v>
      </c>
      <c r="C41" s="12"/>
      <c r="D41" s="13"/>
      <c r="E41" s="13">
        <f>+[2]IYE!Q35+[2]IYE!Q37+[2]IYE!Q67+[2]IYE!Q69</f>
        <v>13556478.58</v>
      </c>
      <c r="F41" s="13"/>
      <c r="G41" s="13">
        <f>+E41+[4]Patronato!$G$41</f>
        <v>117488828.76000001</v>
      </c>
      <c r="H41" s="16"/>
    </row>
    <row r="42" spans="1:8">
      <c r="A42" s="22"/>
      <c r="B42" s="23" t="s">
        <v>31</v>
      </c>
      <c r="C42" s="12"/>
      <c r="D42" s="13"/>
      <c r="E42" s="13">
        <f>+[2]IYE!Q70</f>
        <v>0</v>
      </c>
      <c r="F42" s="13"/>
      <c r="G42" s="13">
        <f>+E42+[4]Patronato!$G$42</f>
        <v>0</v>
      </c>
      <c r="H42" s="16"/>
    </row>
    <row r="43" spans="1:8">
      <c r="A43" s="22"/>
      <c r="B43" s="23" t="s">
        <v>32</v>
      </c>
      <c r="C43" s="12"/>
      <c r="D43" s="13"/>
      <c r="E43" s="13">
        <f>+[2]IYE!Q48</f>
        <v>474397.82000000007</v>
      </c>
      <c r="F43" s="13"/>
      <c r="G43" s="13">
        <f>+E43+[4]Patronato!$G$43</f>
        <v>4528489.9400000004</v>
      </c>
      <c r="H43" s="16"/>
    </row>
    <row r="44" spans="1:8">
      <c r="A44" s="22"/>
      <c r="B44" s="23" t="s">
        <v>33</v>
      </c>
      <c r="C44" s="12"/>
      <c r="D44" s="13"/>
      <c r="E44" s="24">
        <f>+[2]IYE!Q38+[2]IYE!Q71</f>
        <v>1167214.6800000002</v>
      </c>
      <c r="F44" s="13"/>
      <c r="G44" s="24">
        <f>+E44+[4]Patronato!$G$44</f>
        <v>28581931.050000004</v>
      </c>
      <c r="H44" s="16"/>
    </row>
    <row r="45" spans="1:8" ht="15.75">
      <c r="A45" s="25"/>
      <c r="B45" s="26" t="s">
        <v>34</v>
      </c>
      <c r="C45" s="12"/>
      <c r="D45" s="13"/>
      <c r="E45" s="27">
        <f>SUM(E39:E44)</f>
        <v>95584330.519999996</v>
      </c>
      <c r="F45" s="13"/>
      <c r="G45" s="27">
        <f>SUM(G39:G44)</f>
        <v>751366345.08999991</v>
      </c>
      <c r="H45" s="16"/>
    </row>
    <row r="46" spans="1:8">
      <c r="A46" s="11"/>
      <c r="B46" s="12"/>
      <c r="C46" s="12"/>
      <c r="D46" s="13"/>
      <c r="E46" s="13"/>
      <c r="F46" s="13"/>
      <c r="G46" s="13"/>
      <c r="H46" s="16"/>
    </row>
    <row r="47" spans="1:8" ht="15.75">
      <c r="A47" s="25"/>
      <c r="B47" s="26" t="s">
        <v>35</v>
      </c>
      <c r="C47" s="12"/>
      <c r="D47" s="13"/>
      <c r="E47" s="28">
        <f>+E36-E45</f>
        <v>2237250.9800000042</v>
      </c>
      <c r="F47" s="13"/>
      <c r="G47" s="28">
        <f>+G36-G45</f>
        <v>100619010.18000019</v>
      </c>
      <c r="H47" s="16"/>
    </row>
    <row r="48" spans="1:8">
      <c r="A48" s="11"/>
      <c r="B48" s="12"/>
      <c r="C48" s="12"/>
      <c r="D48" s="13"/>
      <c r="E48" s="13"/>
      <c r="F48" s="13"/>
      <c r="G48" s="13"/>
      <c r="H48" s="16"/>
    </row>
    <row r="49" spans="1:9" ht="15.75">
      <c r="A49" s="25"/>
      <c r="B49" s="26" t="s">
        <v>36</v>
      </c>
      <c r="C49" s="12"/>
      <c r="D49" s="13"/>
      <c r="E49" s="13"/>
      <c r="F49" s="13"/>
      <c r="G49" s="13"/>
      <c r="H49" s="16"/>
    </row>
    <row r="50" spans="1:9">
      <c r="A50" s="22"/>
      <c r="B50" s="23" t="s">
        <v>37</v>
      </c>
      <c r="C50" s="12"/>
      <c r="D50" s="13"/>
      <c r="E50" s="13">
        <f>+[2]IYE!Q56+[2]IYE!Q57+[2]IYE!Q58+[2]IYE!Q59+[2]IYE!Q74</f>
        <v>4005124.1</v>
      </c>
      <c r="F50" s="13"/>
      <c r="G50" s="13">
        <f>+E50+[4]Patronato!$G$50</f>
        <v>28921340.879999999</v>
      </c>
      <c r="H50" s="16"/>
    </row>
    <row r="51" spans="1:9">
      <c r="A51" s="22"/>
      <c r="B51" s="23" t="s">
        <v>38</v>
      </c>
      <c r="C51" s="12"/>
      <c r="D51" s="13"/>
      <c r="E51" s="13">
        <f>+[2]IYE!Q53+[2]IYE!Q54+[2]IYE!Q73</f>
        <v>5370168.3600000003</v>
      </c>
      <c r="F51" s="13"/>
      <c r="G51" s="13">
        <f>+E51+[4]Patronato!$G$51</f>
        <v>22428444.18</v>
      </c>
      <c r="H51" s="16"/>
    </row>
    <row r="52" spans="1:9">
      <c r="A52" s="22"/>
      <c r="B52" s="23" t="s">
        <v>39</v>
      </c>
      <c r="C52" s="12"/>
      <c r="D52" s="13"/>
      <c r="E52" s="24">
        <f>+[2]IYE!Q51+[2]IYE!Q52+[2]IYE!Q55+[2]IYE!Q60+[2]IYE!Q61+[2]IYE!Q75</f>
        <v>17474</v>
      </c>
      <c r="F52" s="13"/>
      <c r="G52" s="24">
        <f>+E52+[4]Patronato!$G$52-1</f>
        <v>309518.81</v>
      </c>
      <c r="H52" s="16"/>
    </row>
    <row r="53" spans="1:9" ht="15.75">
      <c r="A53" s="25"/>
      <c r="B53" s="26" t="s">
        <v>40</v>
      </c>
      <c r="C53" s="12"/>
      <c r="D53" s="13"/>
      <c r="E53" s="27">
        <f>SUM(E50:E52)</f>
        <v>9392766.4600000009</v>
      </c>
      <c r="F53" s="13"/>
      <c r="G53" s="27">
        <f>SUM(G50:G52)</f>
        <v>51659303.870000005</v>
      </c>
      <c r="H53" s="16"/>
    </row>
    <row r="54" spans="1:9">
      <c r="A54" s="11"/>
      <c r="B54" s="12"/>
      <c r="C54" s="12"/>
      <c r="D54" s="13"/>
      <c r="E54" s="13"/>
      <c r="F54" s="13"/>
      <c r="G54" s="13"/>
      <c r="H54" s="16"/>
    </row>
    <row r="55" spans="1:9" ht="15.75">
      <c r="A55" s="11"/>
      <c r="B55" s="12"/>
      <c r="C55" s="26" t="s">
        <v>41</v>
      </c>
      <c r="D55" s="13"/>
      <c r="E55" s="24">
        <f>+E45+E53</f>
        <v>104977096.97999999</v>
      </c>
      <c r="F55" s="13"/>
      <c r="G55" s="24">
        <f>+G45+G53</f>
        <v>803025648.95999992</v>
      </c>
      <c r="H55" s="16"/>
    </row>
    <row r="56" spans="1:9">
      <c r="A56" s="11"/>
      <c r="B56" s="12"/>
      <c r="C56" s="12"/>
      <c r="D56" s="13"/>
      <c r="E56" s="13"/>
      <c r="F56" s="13"/>
      <c r="G56" s="13"/>
      <c r="H56" s="16"/>
    </row>
    <row r="57" spans="1:9" ht="15.75">
      <c r="A57" s="25"/>
      <c r="B57" s="26" t="s">
        <v>42</v>
      </c>
      <c r="C57" s="26"/>
      <c r="D57" s="29"/>
      <c r="E57" s="30">
        <f>+E36-E55</f>
        <v>-7155515.4799999893</v>
      </c>
      <c r="F57" s="30"/>
      <c r="G57" s="30">
        <f>+G36-G55</f>
        <v>48959706.310000181</v>
      </c>
      <c r="H57" s="31"/>
      <c r="I57" s="21"/>
    </row>
    <row r="58" spans="1:9">
      <c r="A58" s="11"/>
      <c r="B58" s="12"/>
      <c r="C58" s="12"/>
      <c r="D58" s="13"/>
      <c r="E58" s="13"/>
      <c r="F58" s="13"/>
      <c r="G58" s="13"/>
      <c r="H58" s="16"/>
    </row>
    <row r="59" spans="1:9">
      <c r="A59" s="11"/>
      <c r="B59" s="12"/>
      <c r="C59" s="12"/>
      <c r="D59" s="13"/>
      <c r="E59" s="13"/>
      <c r="F59" s="13"/>
      <c r="G59" s="13"/>
      <c r="H59" s="16"/>
    </row>
    <row r="60" spans="1:9" ht="15.75">
      <c r="A60" s="25"/>
      <c r="B60" s="26" t="s">
        <v>43</v>
      </c>
      <c r="C60" s="12"/>
      <c r="D60" s="13"/>
      <c r="E60" s="13"/>
      <c r="F60" s="13"/>
      <c r="G60" s="13"/>
      <c r="H60" s="16"/>
    </row>
    <row r="61" spans="1:9">
      <c r="A61" s="11"/>
      <c r="B61" s="12"/>
      <c r="C61" s="23" t="s">
        <v>44</v>
      </c>
      <c r="D61" s="28">
        <f>+[2]BALCOM!G13+[2]BALCOM!G14+[2]BALCOM!G15+[2]BALCOM!G16+[2]BALCOM!G17</f>
        <v>-30743746.519999992</v>
      </c>
      <c r="E61" s="13"/>
      <c r="F61" s="28">
        <f>+[4]Patronato!$F$61+D61</f>
        <v>46708523.900000021</v>
      </c>
      <c r="G61" s="28"/>
      <c r="H61" s="16"/>
    </row>
    <row r="62" spans="1:9">
      <c r="A62" s="11"/>
      <c r="B62" s="12"/>
      <c r="C62" s="23" t="s">
        <v>45</v>
      </c>
      <c r="D62" s="28">
        <f>+[2]BALCOM!G25+[2]BALCOM!G46-D61</f>
        <v>-5149954.7800000422</v>
      </c>
      <c r="E62" s="13"/>
      <c r="F62" s="28">
        <f>+[4]Patronato!$F$62+D62</f>
        <v>14328810.819999922</v>
      </c>
      <c r="G62" s="28"/>
      <c r="H62" s="16"/>
    </row>
    <row r="63" spans="1:9">
      <c r="A63" s="11"/>
      <c r="B63" s="12"/>
      <c r="C63" s="23" t="s">
        <v>46</v>
      </c>
      <c r="D63" s="28">
        <f>-[2]BALCOM!N30+1</f>
        <v>28738186.409999996</v>
      </c>
      <c r="E63" s="13"/>
      <c r="F63" s="28">
        <f>+[4]Patronato!$F$63+D63</f>
        <v>-12694561.76000002</v>
      </c>
      <c r="G63" s="28"/>
      <c r="H63" s="16"/>
    </row>
    <row r="64" spans="1:9" ht="15.75">
      <c r="A64" s="11"/>
      <c r="B64" s="12"/>
      <c r="C64" s="23" t="s">
        <v>47</v>
      </c>
      <c r="D64" s="32">
        <f>+[2]BALCOM!N40+[2]BALCOM!N41</f>
        <v>-0.21000003814697266</v>
      </c>
      <c r="E64" s="33">
        <f>+D61+D62+D63+D64</f>
        <v>-7155515.100000076</v>
      </c>
      <c r="F64" s="32">
        <f>+[4]Patronato!$F$64+D64</f>
        <v>616932.57999992371</v>
      </c>
      <c r="G64" s="33">
        <f>+F61+F62+F63+F64</f>
        <v>48959705.539999843</v>
      </c>
      <c r="H64" s="16"/>
    </row>
    <row r="65" spans="1:9" ht="15.75" thickBot="1">
      <c r="A65" s="34"/>
      <c r="B65" s="35"/>
      <c r="C65" s="35"/>
      <c r="D65" s="36"/>
      <c r="E65" s="36"/>
      <c r="F65" s="36"/>
      <c r="G65" s="36"/>
      <c r="H65" s="37"/>
    </row>
    <row r="66" spans="1:9" ht="15.75">
      <c r="A66" s="25"/>
      <c r="B66" s="26" t="s">
        <v>48</v>
      </c>
      <c r="C66" s="12"/>
      <c r="D66" s="13"/>
      <c r="E66" s="13"/>
      <c r="F66" s="13"/>
      <c r="G66" s="13"/>
      <c r="H66" s="16"/>
    </row>
    <row r="67" spans="1:9" ht="15.75">
      <c r="A67" s="25"/>
      <c r="B67" s="26"/>
      <c r="C67" s="26"/>
      <c r="D67" s="29" t="s">
        <v>73</v>
      </c>
      <c r="E67" s="29"/>
      <c r="F67" s="29" t="s">
        <v>71</v>
      </c>
      <c r="G67" s="29"/>
      <c r="H67" s="38"/>
      <c r="I67" s="21"/>
    </row>
    <row r="68" spans="1:9">
      <c r="A68" s="11"/>
      <c r="B68" s="12"/>
      <c r="C68" s="12"/>
      <c r="D68" s="13"/>
      <c r="E68" s="13"/>
      <c r="F68" s="13"/>
      <c r="G68" s="13"/>
      <c r="H68" s="16"/>
    </row>
    <row r="69" spans="1:9">
      <c r="A69" s="22"/>
      <c r="B69" s="23" t="s">
        <v>51</v>
      </c>
      <c r="C69" s="12"/>
      <c r="D69" s="13"/>
      <c r="E69" s="13">
        <f>+[4]Patronato!G69</f>
        <v>224128.93</v>
      </c>
      <c r="F69" s="13"/>
      <c r="G69" s="13">
        <f>+[2]CAJA!G33</f>
        <v>227128.93</v>
      </c>
      <c r="H69" s="16"/>
    </row>
    <row r="70" spans="1:9">
      <c r="A70" s="22"/>
      <c r="B70" s="23" t="s">
        <v>52</v>
      </c>
      <c r="C70" s="12"/>
      <c r="D70" s="13"/>
      <c r="E70" s="13">
        <f>+[4]Patronato!G70</f>
        <v>152500.79999999999</v>
      </c>
      <c r="F70" s="13"/>
      <c r="G70" s="13">
        <f>+[2]CAJA!G31</f>
        <v>154000.79999999999</v>
      </c>
      <c r="H70" s="16"/>
    </row>
    <row r="71" spans="1:9">
      <c r="A71" s="22"/>
      <c r="B71" s="23" t="s">
        <v>53</v>
      </c>
      <c r="C71" s="12"/>
      <c r="D71" s="13"/>
      <c r="E71" s="13">
        <f>+[4]Patronato!G71</f>
        <v>60032201.799999997</v>
      </c>
      <c r="F71" s="13"/>
      <c r="G71" s="13">
        <f>+[2]CAJA!G37</f>
        <v>40148507.070000008</v>
      </c>
      <c r="H71" s="16"/>
    </row>
    <row r="72" spans="1:9">
      <c r="A72" s="22"/>
      <c r="B72" s="23" t="s">
        <v>54</v>
      </c>
      <c r="C72" s="12"/>
      <c r="D72" s="13"/>
      <c r="E72" s="13">
        <f>+[4]Patronato!G72</f>
        <v>32948001.849999998</v>
      </c>
      <c r="F72" s="13"/>
      <c r="G72" s="13">
        <f>+[2]CAJA!G35</f>
        <v>31546911.019999996</v>
      </c>
      <c r="H72" s="16"/>
    </row>
    <row r="73" spans="1:9" ht="15.75">
      <c r="A73" s="25"/>
      <c r="B73" s="26" t="s">
        <v>55</v>
      </c>
      <c r="C73" s="26"/>
      <c r="D73" s="29"/>
      <c r="E73" s="29"/>
      <c r="F73" s="29"/>
      <c r="G73" s="29"/>
      <c r="H73" s="38"/>
      <c r="I73" s="21"/>
    </row>
    <row r="74" spans="1:9">
      <c r="A74" s="22"/>
      <c r="B74" s="23" t="s">
        <v>56</v>
      </c>
      <c r="C74" s="12"/>
      <c r="D74" s="13">
        <f>+[4]Patronato!F74</f>
        <v>27441892.539999999</v>
      </c>
      <c r="E74" s="13"/>
      <c r="F74" s="13">
        <f>+[2]CUSTODIA!M64</f>
        <v>23608588.649999999</v>
      </c>
      <c r="G74" s="13"/>
      <c r="H74" s="16"/>
    </row>
    <row r="75" spans="1:9">
      <c r="A75" s="22"/>
      <c r="B75" s="23" t="s">
        <v>57</v>
      </c>
      <c r="C75" s="12"/>
      <c r="D75" s="13">
        <f>+[4]Patronato!F75</f>
        <v>13086738.030000001</v>
      </c>
      <c r="E75" s="13"/>
      <c r="F75" s="13">
        <f>+[2]CUSTODIA!M68</f>
        <v>12933092.280000001</v>
      </c>
      <c r="G75" s="13"/>
      <c r="H75" s="16"/>
    </row>
    <row r="76" spans="1:9">
      <c r="A76" s="22"/>
      <c r="B76" s="23" t="s">
        <v>58</v>
      </c>
      <c r="C76" s="12"/>
      <c r="D76" s="13">
        <f>+[4]Patronato!F76</f>
        <v>116037.55</v>
      </c>
      <c r="E76" s="13"/>
      <c r="F76" s="13">
        <f>+[2]CUSTODIA!M66</f>
        <v>116037.55</v>
      </c>
      <c r="G76" s="13"/>
      <c r="H76" s="16"/>
    </row>
    <row r="77" spans="1:9">
      <c r="A77" s="22"/>
      <c r="B77" s="23" t="s">
        <v>22</v>
      </c>
      <c r="C77" s="12"/>
      <c r="D77" s="13">
        <f>+[4]Patronato!F77</f>
        <v>3418724.26</v>
      </c>
      <c r="E77" s="13"/>
      <c r="F77" s="13">
        <f>+[2]CUSTODIA!M62</f>
        <v>3261668.85</v>
      </c>
      <c r="G77" s="13"/>
      <c r="H77" s="16"/>
    </row>
    <row r="78" spans="1:9">
      <c r="A78" s="22"/>
      <c r="B78" s="23" t="s">
        <v>59</v>
      </c>
      <c r="C78" s="12"/>
      <c r="D78" s="13">
        <f>+[4]Patronato!F78</f>
        <v>13330079</v>
      </c>
      <c r="E78" s="13"/>
      <c r="F78" s="13">
        <f>+[2]CUSTODIA!M72</f>
        <v>8011150.4699999997</v>
      </c>
      <c r="G78" s="13"/>
      <c r="H78" s="16"/>
    </row>
    <row r="79" spans="1:9" ht="15.75">
      <c r="A79" s="22"/>
      <c r="B79" s="23" t="s">
        <v>60</v>
      </c>
      <c r="C79" s="12"/>
      <c r="D79" s="24">
        <f>+[4]Patronato!$F$79</f>
        <v>242567.78</v>
      </c>
      <c r="E79" s="24">
        <f>+D74+D75+D76+D77+D78+D79</f>
        <v>57636039.159999996</v>
      </c>
      <c r="F79" s="24">
        <f>+[2]CUSTODIA!M70</f>
        <v>242040.86</v>
      </c>
      <c r="G79" s="24">
        <f>+F74+F75+F76+F77+F78+F79</f>
        <v>48172578.659999996</v>
      </c>
      <c r="H79" s="16"/>
      <c r="I79" s="21"/>
    </row>
    <row r="80" spans="1:9" ht="15.75">
      <c r="A80" s="25"/>
      <c r="B80" s="26" t="s">
        <v>61</v>
      </c>
      <c r="C80" s="26"/>
      <c r="D80" s="29"/>
      <c r="E80" s="13">
        <f>+E69+E70+E71+E72+E79</f>
        <v>150992872.53999999</v>
      </c>
      <c r="F80" s="29"/>
      <c r="G80" s="13">
        <f>SUM(G69:G79)</f>
        <v>120249126.47999999</v>
      </c>
      <c r="H80" s="38"/>
      <c r="I80" s="21"/>
    </row>
    <row r="81" spans="1:9" ht="16.5" thickBot="1">
      <c r="A81" s="25"/>
      <c r="B81" s="26"/>
      <c r="C81" s="26"/>
      <c r="D81" s="29"/>
      <c r="E81" s="29"/>
      <c r="F81" s="29"/>
      <c r="G81" s="13"/>
      <c r="H81" s="38"/>
      <c r="I81" s="42"/>
    </row>
    <row r="82" spans="1:9" ht="12.75">
      <c r="A82" s="43"/>
      <c r="B82" s="44"/>
      <c r="C82" s="44"/>
      <c r="D82" s="45"/>
      <c r="E82" s="45"/>
      <c r="F82" s="45"/>
      <c r="G82" s="45"/>
      <c r="H82" s="46"/>
      <c r="I82" s="42"/>
    </row>
    <row r="83" spans="1:9" ht="12.75">
      <c r="A83" s="47"/>
      <c r="B83" s="48"/>
      <c r="C83" s="48"/>
      <c r="D83" s="49"/>
      <c r="E83" s="49"/>
      <c r="F83" s="49"/>
      <c r="G83" s="49"/>
      <c r="H83" s="50"/>
      <c r="I83" s="42"/>
    </row>
    <row r="84" spans="1:9" ht="12.75">
      <c r="A84" s="47"/>
      <c r="B84" s="48"/>
      <c r="C84" s="48"/>
      <c r="D84" s="49"/>
      <c r="E84" s="49"/>
      <c r="F84" s="49"/>
      <c r="G84" s="49"/>
      <c r="H84" s="50"/>
      <c r="I84" s="42"/>
    </row>
    <row r="85" spans="1:9" ht="12.75">
      <c r="A85" s="47"/>
      <c r="B85" s="48"/>
      <c r="C85" s="48"/>
      <c r="D85" s="49"/>
      <c r="E85" s="49"/>
      <c r="F85" s="49"/>
      <c r="G85" s="49"/>
      <c r="H85" s="50"/>
      <c r="I85" s="51"/>
    </row>
    <row r="86" spans="1:9" ht="12.75">
      <c r="A86" s="52" t="s">
        <v>62</v>
      </c>
      <c r="B86" s="53"/>
      <c r="C86" s="54"/>
      <c r="D86" s="55" t="s">
        <v>63</v>
      </c>
      <c r="E86" s="56"/>
      <c r="F86" s="57" t="s">
        <v>64</v>
      </c>
      <c r="G86" s="56"/>
      <c r="H86" s="58" t="s">
        <v>65</v>
      </c>
      <c r="I86" s="51"/>
    </row>
    <row r="87" spans="1:9" ht="12.75">
      <c r="A87" s="59"/>
      <c r="B87" s="60" t="s">
        <v>66</v>
      </c>
      <c r="C87" s="61" t="s">
        <v>67</v>
      </c>
      <c r="D87" s="61"/>
      <c r="E87" s="56"/>
      <c r="F87" s="57" t="s">
        <v>68</v>
      </c>
      <c r="G87" s="56"/>
      <c r="H87" s="58" t="s">
        <v>69</v>
      </c>
      <c r="I87" s="42"/>
    </row>
    <row r="88" spans="1:9" ht="15.75" thickBot="1">
      <c r="A88" s="62"/>
      <c r="B88" s="63"/>
      <c r="C88" s="63"/>
      <c r="D88" s="64"/>
      <c r="E88" s="64"/>
      <c r="F88" s="64"/>
      <c r="G88" s="64"/>
      <c r="H88" s="65"/>
    </row>
    <row r="89" spans="1:9">
      <c r="D89" s="66"/>
    </row>
  </sheetData>
  <pageMargins left="0.75" right="0.75" top="1" bottom="0.72" header="0" footer="0"/>
  <pageSetup scale="51" orientation="portrait" r:id="rId1"/>
  <headerFooter alignWithMargins="0"/>
  <legacyDrawing r:id="rId2"/>
  <oleObjects>
    <oleObject progId="PBrush" shapeId="3073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EDO IYE SEP</vt:lpstr>
      <vt:lpstr>EDO IYE AGO</vt:lpstr>
      <vt:lpstr>EDO IYE JUL</vt:lpstr>
      <vt:lpstr>'EDO IYE AGO'!Área_de_impresión</vt:lpstr>
      <vt:lpstr>'EDO IYE JUL'!Área_de_impresión</vt:lpstr>
      <vt:lpstr>'EDO IYE SEP'!Área_de_impresión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2011-12-07T21:29:25Z</dcterms:created>
  <dcterms:modified xsi:type="dcterms:W3CDTF">2011-12-09T19:49:13Z</dcterms:modified>
</cp:coreProperties>
</file>