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760"/>
  </bookViews>
  <sheets>
    <sheet name="CompPresup-Ene2011" sheetId="4" r:id="rId1"/>
    <sheet name="CompPresup-Feb2011" sheetId="1" r:id="rId2"/>
    <sheet name="CompPresup-Mar2011" sheetId="2" r:id="rId3"/>
    <sheet name="CompPresup-Abr2011" sheetId="5" r:id="rId4"/>
    <sheet name="BceGral-Mar2011" sheetId="6" r:id="rId5"/>
    <sheet name="BceGral-Abr2011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24519"/>
</workbook>
</file>

<file path=xl/calcChain.xml><?xml version="1.0" encoding="utf-8"?>
<calcChain xmlns="http://schemas.openxmlformats.org/spreadsheetml/2006/main">
  <c r="F72" i="4"/>
  <c r="J72" s="1"/>
  <c r="F71"/>
  <c r="J71" s="1"/>
  <c r="F70"/>
  <c r="F73" s="1"/>
  <c r="F68"/>
  <c r="J68" s="1"/>
  <c r="F67"/>
  <c r="J67" s="1"/>
  <c r="F66"/>
  <c r="J66" s="1"/>
  <c r="F65"/>
  <c r="J65" s="1"/>
  <c r="F64"/>
  <c r="J64" s="1"/>
  <c r="F63"/>
  <c r="F69" s="1"/>
  <c r="I59"/>
  <c r="F59"/>
  <c r="J59" s="1"/>
  <c r="F58"/>
  <c r="I57"/>
  <c r="K57" s="1"/>
  <c r="F57"/>
  <c r="J57" s="1"/>
  <c r="J56"/>
  <c r="I56"/>
  <c r="K56" s="1"/>
  <c r="G56"/>
  <c r="F56"/>
  <c r="I55"/>
  <c r="K55" s="1"/>
  <c r="F55"/>
  <c r="J55" s="1"/>
  <c r="E55"/>
  <c r="E60" s="1"/>
  <c r="I54"/>
  <c r="F54"/>
  <c r="J54" s="1"/>
  <c r="J53"/>
  <c r="I53"/>
  <c r="K53" s="1"/>
  <c r="G53"/>
  <c r="F53"/>
  <c r="I52"/>
  <c r="F52"/>
  <c r="J52" s="1"/>
  <c r="J51"/>
  <c r="I51"/>
  <c r="K51" s="1"/>
  <c r="G51"/>
  <c r="F51"/>
  <c r="I50"/>
  <c r="F50"/>
  <c r="J50" s="1"/>
  <c r="J49"/>
  <c r="J60" s="1"/>
  <c r="I49"/>
  <c r="I60" s="1"/>
  <c r="G49"/>
  <c r="F49"/>
  <c r="F60" s="1"/>
  <c r="I46"/>
  <c r="F46"/>
  <c r="J46" s="1"/>
  <c r="E46"/>
  <c r="G46" s="1"/>
  <c r="I45"/>
  <c r="K45" s="1"/>
  <c r="F45"/>
  <c r="J45" s="1"/>
  <c r="E45"/>
  <c r="G45" s="1"/>
  <c r="I44"/>
  <c r="F44"/>
  <c r="J44" s="1"/>
  <c r="E44"/>
  <c r="G44" s="1"/>
  <c r="I43"/>
  <c r="K43" s="1"/>
  <c r="F43"/>
  <c r="J43" s="1"/>
  <c r="E43"/>
  <c r="G43" s="1"/>
  <c r="I42"/>
  <c r="F42"/>
  <c r="J42" s="1"/>
  <c r="E42"/>
  <c r="G42" s="1"/>
  <c r="I41"/>
  <c r="K41" s="1"/>
  <c r="F41"/>
  <c r="J41" s="1"/>
  <c r="E41"/>
  <c r="G41" s="1"/>
  <c r="I40"/>
  <c r="F40"/>
  <c r="J40" s="1"/>
  <c r="E40"/>
  <c r="G40" s="1"/>
  <c r="I39"/>
  <c r="I47" s="1"/>
  <c r="F39"/>
  <c r="F47" s="1"/>
  <c r="E39"/>
  <c r="E47" s="1"/>
  <c r="I37"/>
  <c r="F37"/>
  <c r="J37" s="1"/>
  <c r="E37"/>
  <c r="G37" s="1"/>
  <c r="I36"/>
  <c r="K36" s="1"/>
  <c r="F36"/>
  <c r="J36" s="1"/>
  <c r="E36"/>
  <c r="G36" s="1"/>
  <c r="I35"/>
  <c r="F35"/>
  <c r="J35" s="1"/>
  <c r="E35"/>
  <c r="G35" s="1"/>
  <c r="I34"/>
  <c r="K34" s="1"/>
  <c r="F34"/>
  <c r="J34" s="1"/>
  <c r="E34"/>
  <c r="G34" s="1"/>
  <c r="I33"/>
  <c r="I38" s="1"/>
  <c r="F33"/>
  <c r="F38" s="1"/>
  <c r="E33"/>
  <c r="E38" s="1"/>
  <c r="I29"/>
  <c r="K29" s="1"/>
  <c r="F29"/>
  <c r="J29" s="1"/>
  <c r="E29"/>
  <c r="G29" s="1"/>
  <c r="I25"/>
  <c r="F25"/>
  <c r="J25" s="1"/>
  <c r="E25"/>
  <c r="G25" s="1"/>
  <c r="I24"/>
  <c r="K24" s="1"/>
  <c r="F24"/>
  <c r="J24" s="1"/>
  <c r="E24"/>
  <c r="G24" s="1"/>
  <c r="I23"/>
  <c r="F23"/>
  <c r="J23" s="1"/>
  <c r="E23"/>
  <c r="G23" s="1"/>
  <c r="I22"/>
  <c r="K22" s="1"/>
  <c r="F22"/>
  <c r="J22" s="1"/>
  <c r="E22"/>
  <c r="G22" s="1"/>
  <c r="I21"/>
  <c r="F21"/>
  <c r="J21" s="1"/>
  <c r="E21"/>
  <c r="G21" s="1"/>
  <c r="I20"/>
  <c r="K20" s="1"/>
  <c r="F20"/>
  <c r="J20" s="1"/>
  <c r="E20"/>
  <c r="G20" s="1"/>
  <c r="I19"/>
  <c r="F19"/>
  <c r="J19" s="1"/>
  <c r="E19"/>
  <c r="G19" s="1"/>
  <c r="I18"/>
  <c r="K18" s="1"/>
  <c r="F18"/>
  <c r="J18" s="1"/>
  <c r="E18"/>
  <c r="G18" s="1"/>
  <c r="I17"/>
  <c r="I26" s="1"/>
  <c r="F17"/>
  <c r="F26" s="1"/>
  <c r="F27" s="1"/>
  <c r="F30" s="1"/>
  <c r="E17"/>
  <c r="E26" s="1"/>
  <c r="F15"/>
  <c r="J15" s="1"/>
  <c r="F14"/>
  <c r="J14" s="1"/>
  <c r="F13"/>
  <c r="J13" s="1"/>
  <c r="F12"/>
  <c r="F16" s="1"/>
  <c r="I11"/>
  <c r="F10"/>
  <c r="F11" s="1"/>
  <c r="F9"/>
  <c r="E9"/>
  <c r="G9" s="1"/>
  <c r="J8"/>
  <c r="J11" s="1"/>
  <c r="I8"/>
  <c r="K8" s="1"/>
  <c r="K11" s="1"/>
  <c r="G8"/>
  <c r="F8"/>
  <c r="G26" l="1"/>
  <c r="K19"/>
  <c r="K21"/>
  <c r="K23"/>
  <c r="K25"/>
  <c r="G38"/>
  <c r="K35"/>
  <c r="K37"/>
  <c r="F48"/>
  <c r="F61" s="1"/>
  <c r="K40"/>
  <c r="K42"/>
  <c r="K44"/>
  <c r="K46"/>
  <c r="K50"/>
  <c r="K52"/>
  <c r="K54"/>
  <c r="K59"/>
  <c r="E48"/>
  <c r="G47"/>
  <c r="I48"/>
  <c r="G60"/>
  <c r="F74"/>
  <c r="E10"/>
  <c r="J10"/>
  <c r="E11"/>
  <c r="G11" s="1"/>
  <c r="E12"/>
  <c r="J12"/>
  <c r="J16" s="1"/>
  <c r="E13"/>
  <c r="E14"/>
  <c r="E15"/>
  <c r="G17"/>
  <c r="J17"/>
  <c r="J26" s="1"/>
  <c r="J27" s="1"/>
  <c r="J30" s="1"/>
  <c r="G33"/>
  <c r="J33"/>
  <c r="J38" s="1"/>
  <c r="K38" s="1"/>
  <c r="G39"/>
  <c r="J39"/>
  <c r="J47" s="1"/>
  <c r="J48" s="1"/>
  <c r="J61" s="1"/>
  <c r="K49"/>
  <c r="K60" s="1"/>
  <c r="G50"/>
  <c r="G52"/>
  <c r="G54"/>
  <c r="G55"/>
  <c r="G57"/>
  <c r="G59"/>
  <c r="E63"/>
  <c r="J63"/>
  <c r="J69" s="1"/>
  <c r="E64"/>
  <c r="E65"/>
  <c r="E66"/>
  <c r="E67"/>
  <c r="E68"/>
  <c r="E70"/>
  <c r="J70"/>
  <c r="J73" s="1"/>
  <c r="J74" s="1"/>
  <c r="E71"/>
  <c r="E72"/>
  <c r="K17"/>
  <c r="K26" s="1"/>
  <c r="K33"/>
  <c r="K39"/>
  <c r="I71" l="1"/>
  <c r="K71" s="1"/>
  <c r="G71"/>
  <c r="I70"/>
  <c r="E73"/>
  <c r="G70"/>
  <c r="I67"/>
  <c r="K67" s="1"/>
  <c r="G67"/>
  <c r="I65"/>
  <c r="K65" s="1"/>
  <c r="G65"/>
  <c r="I14"/>
  <c r="K14" s="1"/>
  <c r="G14"/>
  <c r="I10"/>
  <c r="K10" s="1"/>
  <c r="G10"/>
  <c r="K47"/>
  <c r="F76"/>
  <c r="F77" s="1"/>
  <c r="I72"/>
  <c r="K72" s="1"/>
  <c r="G72"/>
  <c r="I68"/>
  <c r="K68" s="1"/>
  <c r="G68"/>
  <c r="I66"/>
  <c r="K66" s="1"/>
  <c r="G66"/>
  <c r="I64"/>
  <c r="K64" s="1"/>
  <c r="G64"/>
  <c r="I63"/>
  <c r="E69"/>
  <c r="G69" s="1"/>
  <c r="G63"/>
  <c r="I15"/>
  <c r="K15" s="1"/>
  <c r="G15"/>
  <c r="I13"/>
  <c r="K13" s="1"/>
  <c r="G13"/>
  <c r="I12"/>
  <c r="E16"/>
  <c r="G12"/>
  <c r="I61"/>
  <c r="K48"/>
  <c r="K61" s="1"/>
  <c r="E61"/>
  <c r="G48"/>
  <c r="J76"/>
  <c r="J77" s="1"/>
  <c r="G61" l="1"/>
  <c r="I16"/>
  <c r="I27" s="1"/>
  <c r="I30" s="1"/>
  <c r="K12"/>
  <c r="K16" s="1"/>
  <c r="K27" s="1"/>
  <c r="K30" s="1"/>
  <c r="I73"/>
  <c r="K70"/>
  <c r="G73"/>
  <c r="G16"/>
  <c r="E27"/>
  <c r="I69"/>
  <c r="K69" s="1"/>
  <c r="K63"/>
  <c r="E74"/>
  <c r="G74" s="1"/>
  <c r="I74" l="1"/>
  <c r="K73"/>
  <c r="E76"/>
  <c r="E30"/>
  <c r="G27"/>
  <c r="G30" s="1"/>
  <c r="G76"/>
  <c r="K74" l="1"/>
  <c r="K76" s="1"/>
  <c r="I76"/>
  <c r="M73" i="1" l="1"/>
  <c r="L73" s="1"/>
  <c r="N73" s="1"/>
  <c r="E73"/>
  <c r="I73" s="1"/>
  <c r="M72"/>
  <c r="L72"/>
  <c r="N72" s="1"/>
  <c r="I72"/>
  <c r="E72"/>
  <c r="D72"/>
  <c r="F72" s="1"/>
  <c r="M71"/>
  <c r="M74" s="1"/>
  <c r="E71"/>
  <c r="E74" s="1"/>
  <c r="M69"/>
  <c r="L69" s="1"/>
  <c r="N69" s="1"/>
  <c r="E69"/>
  <c r="I69" s="1"/>
  <c r="M68"/>
  <c r="L68"/>
  <c r="N68" s="1"/>
  <c r="I68"/>
  <c r="E68"/>
  <c r="D68"/>
  <c r="F68" s="1"/>
  <c r="M67"/>
  <c r="L67" s="1"/>
  <c r="N67" s="1"/>
  <c r="E67"/>
  <c r="I67" s="1"/>
  <c r="M66"/>
  <c r="L66"/>
  <c r="N66" s="1"/>
  <c r="I66"/>
  <c r="E66"/>
  <c r="D66"/>
  <c r="F66" s="1"/>
  <c r="M65"/>
  <c r="L65" s="1"/>
  <c r="N65" s="1"/>
  <c r="E65"/>
  <c r="I65" s="1"/>
  <c r="M64"/>
  <c r="M70" s="1"/>
  <c r="L64"/>
  <c r="L70" s="1"/>
  <c r="N70" s="1"/>
  <c r="I64"/>
  <c r="E64"/>
  <c r="E70" s="1"/>
  <c r="D64"/>
  <c r="D61"/>
  <c r="M60"/>
  <c r="L60"/>
  <c r="E60"/>
  <c r="F60" s="1"/>
  <c r="M59"/>
  <c r="L59"/>
  <c r="N59" s="1"/>
  <c r="H59"/>
  <c r="E59"/>
  <c r="I59" s="1"/>
  <c r="M58"/>
  <c r="L58"/>
  <c r="N58" s="1"/>
  <c r="H58"/>
  <c r="E58"/>
  <c r="I58" s="1"/>
  <c r="M57"/>
  <c r="L57"/>
  <c r="N57" s="1"/>
  <c r="H57"/>
  <c r="E57"/>
  <c r="I57" s="1"/>
  <c r="M56"/>
  <c r="L56"/>
  <c r="N56" s="1"/>
  <c r="H56"/>
  <c r="E56"/>
  <c r="I56" s="1"/>
  <c r="M55"/>
  <c r="L55"/>
  <c r="N55" s="1"/>
  <c r="H55"/>
  <c r="E55"/>
  <c r="I55" s="1"/>
  <c r="M54"/>
  <c r="L54"/>
  <c r="N54" s="1"/>
  <c r="H54"/>
  <c r="E54"/>
  <c r="I54" s="1"/>
  <c r="M53"/>
  <c r="L53"/>
  <c r="N53" s="1"/>
  <c r="H53"/>
  <c r="E53"/>
  <c r="I53" s="1"/>
  <c r="M52"/>
  <c r="L52"/>
  <c r="N52" s="1"/>
  <c r="H52"/>
  <c r="E52"/>
  <c r="I52" s="1"/>
  <c r="M51"/>
  <c r="L51"/>
  <c r="N51" s="1"/>
  <c r="H51"/>
  <c r="E51"/>
  <c r="I51" s="1"/>
  <c r="M50"/>
  <c r="M61" s="1"/>
  <c r="L50"/>
  <c r="L61" s="1"/>
  <c r="N61" s="1"/>
  <c r="H50"/>
  <c r="E50"/>
  <c r="E61" s="1"/>
  <c r="M47"/>
  <c r="E47"/>
  <c r="I47" s="1"/>
  <c r="D47"/>
  <c r="L47" s="1"/>
  <c r="N47" s="1"/>
  <c r="M46"/>
  <c r="I46"/>
  <c r="E46"/>
  <c r="D46"/>
  <c r="L46" s="1"/>
  <c r="N46" s="1"/>
  <c r="M45"/>
  <c r="E45"/>
  <c r="I45" s="1"/>
  <c r="D45"/>
  <c r="L45" s="1"/>
  <c r="N45" s="1"/>
  <c r="M44"/>
  <c r="I44"/>
  <c r="E44"/>
  <c r="D44"/>
  <c r="L44" s="1"/>
  <c r="N44" s="1"/>
  <c r="M43"/>
  <c r="E43"/>
  <c r="I43" s="1"/>
  <c r="D43"/>
  <c r="L43" s="1"/>
  <c r="N43" s="1"/>
  <c r="M42"/>
  <c r="I42"/>
  <c r="E42"/>
  <c r="D42"/>
  <c r="L42" s="1"/>
  <c r="N42" s="1"/>
  <c r="M41"/>
  <c r="E41"/>
  <c r="I41" s="1"/>
  <c r="D41"/>
  <c r="L41" s="1"/>
  <c r="N41" s="1"/>
  <c r="M40"/>
  <c r="M48" s="1"/>
  <c r="I40"/>
  <c r="I48" s="1"/>
  <c r="E40"/>
  <c r="E48" s="1"/>
  <c r="D40"/>
  <c r="D48" s="1"/>
  <c r="N38"/>
  <c r="G38"/>
  <c r="H38" s="1"/>
  <c r="F38"/>
  <c r="M37"/>
  <c r="E37"/>
  <c r="I37" s="1"/>
  <c r="D37"/>
  <c r="L37" s="1"/>
  <c r="N37" s="1"/>
  <c r="M36"/>
  <c r="E36"/>
  <c r="I36" s="1"/>
  <c r="D36"/>
  <c r="H36" s="1"/>
  <c r="M35"/>
  <c r="E35"/>
  <c r="I35" s="1"/>
  <c r="D35"/>
  <c r="L35" s="1"/>
  <c r="N35" s="1"/>
  <c r="M34"/>
  <c r="E34"/>
  <c r="I34" s="1"/>
  <c r="D34"/>
  <c r="H34" s="1"/>
  <c r="M33"/>
  <c r="M39" s="1"/>
  <c r="E33"/>
  <c r="E39" s="1"/>
  <c r="D33"/>
  <c r="L33" s="1"/>
  <c r="M29"/>
  <c r="E29"/>
  <c r="I29" s="1"/>
  <c r="D29"/>
  <c r="L29" s="1"/>
  <c r="N29" s="1"/>
  <c r="M25"/>
  <c r="E25"/>
  <c r="I25" s="1"/>
  <c r="D25"/>
  <c r="H25" s="1"/>
  <c r="J25" s="1"/>
  <c r="M24"/>
  <c r="E24"/>
  <c r="I24" s="1"/>
  <c r="D24"/>
  <c r="L24" s="1"/>
  <c r="N24" s="1"/>
  <c r="M23"/>
  <c r="E23"/>
  <c r="I23" s="1"/>
  <c r="D23"/>
  <c r="H23" s="1"/>
  <c r="J23" s="1"/>
  <c r="M22"/>
  <c r="E22"/>
  <c r="I22" s="1"/>
  <c r="D22"/>
  <c r="L22" s="1"/>
  <c r="N22" s="1"/>
  <c r="M21"/>
  <c r="E21"/>
  <c r="I21" s="1"/>
  <c r="D21"/>
  <c r="H21" s="1"/>
  <c r="J21" s="1"/>
  <c r="M20"/>
  <c r="E20"/>
  <c r="I20" s="1"/>
  <c r="D20"/>
  <c r="L20" s="1"/>
  <c r="N20" s="1"/>
  <c r="M19"/>
  <c r="E19"/>
  <c r="I19" s="1"/>
  <c r="D19"/>
  <c r="H19" s="1"/>
  <c r="J19" s="1"/>
  <c r="M18"/>
  <c r="E18"/>
  <c r="I18" s="1"/>
  <c r="D18"/>
  <c r="L18" s="1"/>
  <c r="N18" s="1"/>
  <c r="M17"/>
  <c r="M26" s="1"/>
  <c r="E17"/>
  <c r="E26" s="1"/>
  <c r="D17"/>
  <c r="D26" s="1"/>
  <c r="M15"/>
  <c r="L15" s="1"/>
  <c r="N15" s="1"/>
  <c r="E15"/>
  <c r="I15" s="1"/>
  <c r="M14"/>
  <c r="L14"/>
  <c r="N14" s="1"/>
  <c r="E14"/>
  <c r="I14" s="1"/>
  <c r="D14"/>
  <c r="F14" s="1"/>
  <c r="M13"/>
  <c r="L13" s="1"/>
  <c r="N13" s="1"/>
  <c r="E13"/>
  <c r="I13" s="1"/>
  <c r="M12"/>
  <c r="M16" s="1"/>
  <c r="L12"/>
  <c r="L16" s="1"/>
  <c r="N16" s="1"/>
  <c r="E12"/>
  <c r="I12" s="1"/>
  <c r="D12"/>
  <c r="M10"/>
  <c r="L10" s="1"/>
  <c r="N10" s="1"/>
  <c r="E10"/>
  <c r="D10" s="1"/>
  <c r="F10" s="1"/>
  <c r="M9"/>
  <c r="L9"/>
  <c r="N9" s="1"/>
  <c r="E9"/>
  <c r="I9" s="1"/>
  <c r="M8"/>
  <c r="M11" s="1"/>
  <c r="L8"/>
  <c r="L11" s="1"/>
  <c r="E8"/>
  <c r="E11" s="1"/>
  <c r="H41" l="1"/>
  <c r="J41" s="1"/>
  <c r="H43"/>
  <c r="J43" s="1"/>
  <c r="H45"/>
  <c r="J45" s="1"/>
  <c r="H47"/>
  <c r="J47" s="1"/>
  <c r="I70"/>
  <c r="N11"/>
  <c r="I16"/>
  <c r="J34"/>
  <c r="J36"/>
  <c r="E49"/>
  <c r="E62" s="1"/>
  <c r="M49"/>
  <c r="M62" s="1"/>
  <c r="J51"/>
  <c r="J52"/>
  <c r="J53"/>
  <c r="J54"/>
  <c r="J55"/>
  <c r="J56"/>
  <c r="J57"/>
  <c r="J58"/>
  <c r="J59"/>
  <c r="F61"/>
  <c r="E75"/>
  <c r="F26"/>
  <c r="N33"/>
  <c r="F48"/>
  <c r="M27"/>
  <c r="M30" s="1"/>
  <c r="M75"/>
  <c r="D8"/>
  <c r="I8"/>
  <c r="I11" s="1"/>
  <c r="N8"/>
  <c r="H12"/>
  <c r="D13"/>
  <c r="H14"/>
  <c r="J14" s="1"/>
  <c r="D15"/>
  <c r="E16"/>
  <c r="E27" s="1"/>
  <c r="E30" s="1"/>
  <c r="F17"/>
  <c r="I17"/>
  <c r="I26" s="1"/>
  <c r="I27" s="1"/>
  <c r="I30" s="1"/>
  <c r="L17"/>
  <c r="H18"/>
  <c r="J18" s="1"/>
  <c r="F19"/>
  <c r="L19"/>
  <c r="N19" s="1"/>
  <c r="H20"/>
  <c r="J20" s="1"/>
  <c r="F21"/>
  <c r="L21"/>
  <c r="N21" s="1"/>
  <c r="H22"/>
  <c r="J22" s="1"/>
  <c r="F23"/>
  <c r="L23"/>
  <c r="N23" s="1"/>
  <c r="H24"/>
  <c r="J24" s="1"/>
  <c r="F25"/>
  <c r="L25"/>
  <c r="N25" s="1"/>
  <c r="H29"/>
  <c r="J29" s="1"/>
  <c r="H33"/>
  <c r="F34"/>
  <c r="L34"/>
  <c r="N34" s="1"/>
  <c r="H35"/>
  <c r="J35" s="1"/>
  <c r="F36"/>
  <c r="L36"/>
  <c r="N36" s="1"/>
  <c r="H37"/>
  <c r="J37" s="1"/>
  <c r="D39"/>
  <c r="F39" s="1"/>
  <c r="H40"/>
  <c r="F41"/>
  <c r="H42"/>
  <c r="J42" s="1"/>
  <c r="F43"/>
  <c r="H44"/>
  <c r="J44" s="1"/>
  <c r="F45"/>
  <c r="H46"/>
  <c r="J46" s="1"/>
  <c r="F47"/>
  <c r="F50"/>
  <c r="I50"/>
  <c r="I61" s="1"/>
  <c r="N50"/>
  <c r="F51"/>
  <c r="F52"/>
  <c r="F53"/>
  <c r="F54"/>
  <c r="F55"/>
  <c r="F56"/>
  <c r="F57"/>
  <c r="F58"/>
  <c r="F59"/>
  <c r="H61"/>
  <c r="H64"/>
  <c r="D65"/>
  <c r="H66"/>
  <c r="J66" s="1"/>
  <c r="D67"/>
  <c r="H68"/>
  <c r="J68" s="1"/>
  <c r="D69"/>
  <c r="D71"/>
  <c r="I71"/>
  <c r="I74" s="1"/>
  <c r="I75" s="1"/>
  <c r="L71"/>
  <c r="H72"/>
  <c r="J72" s="1"/>
  <c r="D73"/>
  <c r="D9"/>
  <c r="F12"/>
  <c r="N12"/>
  <c r="H17"/>
  <c r="F18"/>
  <c r="F20"/>
  <c r="F22"/>
  <c r="F24"/>
  <c r="F29"/>
  <c r="F33"/>
  <c r="I33"/>
  <c r="I39" s="1"/>
  <c r="I49" s="1"/>
  <c r="I62" s="1"/>
  <c r="I77" s="1"/>
  <c r="F35"/>
  <c r="F37"/>
  <c r="F40"/>
  <c r="L40"/>
  <c r="F42"/>
  <c r="F44"/>
  <c r="F46"/>
  <c r="F64"/>
  <c r="N64"/>
  <c r="L48" l="1"/>
  <c r="N40"/>
  <c r="F9"/>
  <c r="H9"/>
  <c r="J9" s="1"/>
  <c r="H69"/>
  <c r="J69" s="1"/>
  <c r="F69"/>
  <c r="H67"/>
  <c r="J67" s="1"/>
  <c r="F67"/>
  <c r="H65"/>
  <c r="J65" s="1"/>
  <c r="F65"/>
  <c r="H48"/>
  <c r="J40"/>
  <c r="H39"/>
  <c r="J39" s="1"/>
  <c r="J33"/>
  <c r="L26"/>
  <c r="N17"/>
  <c r="H15"/>
  <c r="J15" s="1"/>
  <c r="F15"/>
  <c r="H13"/>
  <c r="J13" s="1"/>
  <c r="F13"/>
  <c r="H8"/>
  <c r="D11"/>
  <c r="F11" s="1"/>
  <c r="F8"/>
  <c r="D70"/>
  <c r="F70" s="1"/>
  <c r="M78"/>
  <c r="D49"/>
  <c r="L39"/>
  <c r="N39" s="1"/>
  <c r="M77"/>
  <c r="J17"/>
  <c r="J26" s="1"/>
  <c r="H26"/>
  <c r="H73"/>
  <c r="J73" s="1"/>
  <c r="F73"/>
  <c r="L74"/>
  <c r="L75" s="1"/>
  <c r="N75" s="1"/>
  <c r="N71"/>
  <c r="N74" s="1"/>
  <c r="D74"/>
  <c r="D75" s="1"/>
  <c r="F75" s="1"/>
  <c r="H71"/>
  <c r="F71"/>
  <c r="F74" s="1"/>
  <c r="H70"/>
  <c r="J70" s="1"/>
  <c r="J64"/>
  <c r="H16"/>
  <c r="J12"/>
  <c r="J16" s="1"/>
  <c r="I78"/>
  <c r="D16"/>
  <c r="J50"/>
  <c r="J61" s="1"/>
  <c r="E77"/>
  <c r="E78" s="1"/>
  <c r="J71" l="1"/>
  <c r="H74"/>
  <c r="D62"/>
  <c r="F49"/>
  <c r="F16"/>
  <c r="D27"/>
  <c r="H11"/>
  <c r="H27" s="1"/>
  <c r="H30" s="1"/>
  <c r="J8"/>
  <c r="J11" s="1"/>
  <c r="J27" s="1"/>
  <c r="J30" s="1"/>
  <c r="N26"/>
  <c r="L27"/>
  <c r="H49"/>
  <c r="J48"/>
  <c r="N48"/>
  <c r="L49"/>
  <c r="L62" l="1"/>
  <c r="N49"/>
  <c r="L30"/>
  <c r="N30" s="1"/>
  <c r="N27"/>
  <c r="D30"/>
  <c r="F27"/>
  <c r="F30" s="1"/>
  <c r="D77"/>
  <c r="F62"/>
  <c r="F77" s="1"/>
  <c r="H62"/>
  <c r="J49"/>
  <c r="J62" s="1"/>
  <c r="H75"/>
  <c r="J75" s="1"/>
  <c r="J74"/>
  <c r="L77" l="1"/>
  <c r="N62"/>
  <c r="N77" s="1"/>
  <c r="H77"/>
  <c r="J77"/>
  <c r="M73" i="2" l="1"/>
  <c r="L73" s="1"/>
  <c r="N73" s="1"/>
  <c r="E73"/>
  <c r="I73" s="1"/>
  <c r="M72"/>
  <c r="L72"/>
  <c r="N72" s="1"/>
  <c r="I72"/>
  <c r="E72"/>
  <c r="D72"/>
  <c r="F72" s="1"/>
  <c r="M71"/>
  <c r="M74" s="1"/>
  <c r="E71"/>
  <c r="E74" s="1"/>
  <c r="M69"/>
  <c r="L69" s="1"/>
  <c r="N69" s="1"/>
  <c r="E69"/>
  <c r="I69" s="1"/>
  <c r="M68"/>
  <c r="L68"/>
  <c r="N68" s="1"/>
  <c r="I68"/>
  <c r="E68"/>
  <c r="D68"/>
  <c r="F68" s="1"/>
  <c r="M67"/>
  <c r="L67" s="1"/>
  <c r="N67" s="1"/>
  <c r="E67"/>
  <c r="I67" s="1"/>
  <c r="M66"/>
  <c r="L66"/>
  <c r="N66" s="1"/>
  <c r="I66"/>
  <c r="E66"/>
  <c r="D66"/>
  <c r="F66" s="1"/>
  <c r="M65"/>
  <c r="L65" s="1"/>
  <c r="N65" s="1"/>
  <c r="E65"/>
  <c r="I65" s="1"/>
  <c r="M64"/>
  <c r="M70" s="1"/>
  <c r="L64"/>
  <c r="L70" s="1"/>
  <c r="N70" s="1"/>
  <c r="I64"/>
  <c r="E64"/>
  <c r="E70" s="1"/>
  <c r="D64"/>
  <c r="M60"/>
  <c r="L60"/>
  <c r="E60"/>
  <c r="F60" s="1"/>
  <c r="M59"/>
  <c r="L59"/>
  <c r="N59" s="1"/>
  <c r="H59"/>
  <c r="E59"/>
  <c r="I59" s="1"/>
  <c r="M58"/>
  <c r="L58"/>
  <c r="N58" s="1"/>
  <c r="H58"/>
  <c r="E58"/>
  <c r="I58" s="1"/>
  <c r="M57"/>
  <c r="L57"/>
  <c r="N57" s="1"/>
  <c r="H57"/>
  <c r="E57"/>
  <c r="I57" s="1"/>
  <c r="M56"/>
  <c r="L56"/>
  <c r="N56" s="1"/>
  <c r="H56"/>
  <c r="E56"/>
  <c r="I56" s="1"/>
  <c r="M55"/>
  <c r="L55"/>
  <c r="N55" s="1"/>
  <c r="H55"/>
  <c r="E55"/>
  <c r="I55" s="1"/>
  <c r="M54"/>
  <c r="L54"/>
  <c r="N54" s="1"/>
  <c r="H54"/>
  <c r="E54"/>
  <c r="I54" s="1"/>
  <c r="M53"/>
  <c r="H53"/>
  <c r="J53" s="1"/>
  <c r="E53"/>
  <c r="I53" s="1"/>
  <c r="D53"/>
  <c r="D61" s="1"/>
  <c r="M52"/>
  <c r="L52"/>
  <c r="N52" s="1"/>
  <c r="I52"/>
  <c r="H52"/>
  <c r="J52" s="1"/>
  <c r="F52"/>
  <c r="E52"/>
  <c r="M51"/>
  <c r="L51"/>
  <c r="N51" s="1"/>
  <c r="I51"/>
  <c r="H51"/>
  <c r="J51" s="1"/>
  <c r="F51"/>
  <c r="E51"/>
  <c r="M50"/>
  <c r="M61" s="1"/>
  <c r="L50"/>
  <c r="I50"/>
  <c r="I61" s="1"/>
  <c r="H50"/>
  <c r="H61" s="1"/>
  <c r="F50"/>
  <c r="E50"/>
  <c r="E61" s="1"/>
  <c r="M47"/>
  <c r="I47"/>
  <c r="E47"/>
  <c r="D47"/>
  <c r="L47" s="1"/>
  <c r="N47" s="1"/>
  <c r="M46"/>
  <c r="E46"/>
  <c r="I46" s="1"/>
  <c r="D46"/>
  <c r="L46" s="1"/>
  <c r="N46" s="1"/>
  <c r="M45"/>
  <c r="I45"/>
  <c r="E45"/>
  <c r="D45"/>
  <c r="L45" s="1"/>
  <c r="N45" s="1"/>
  <c r="M44"/>
  <c r="E44"/>
  <c r="I44" s="1"/>
  <c r="D44"/>
  <c r="L44" s="1"/>
  <c r="N44" s="1"/>
  <c r="M43"/>
  <c r="I43"/>
  <c r="E43"/>
  <c r="D43"/>
  <c r="L43" s="1"/>
  <c r="N43" s="1"/>
  <c r="M42"/>
  <c r="E42"/>
  <c r="I42" s="1"/>
  <c r="D42"/>
  <c r="L42" s="1"/>
  <c r="N42" s="1"/>
  <c r="M41"/>
  <c r="I41"/>
  <c r="E41"/>
  <c r="D41"/>
  <c r="L41" s="1"/>
  <c r="N41" s="1"/>
  <c r="M40"/>
  <c r="M48" s="1"/>
  <c r="E40"/>
  <c r="E48" s="1"/>
  <c r="D40"/>
  <c r="N38"/>
  <c r="H38"/>
  <c r="G38"/>
  <c r="F38"/>
  <c r="M37"/>
  <c r="E37"/>
  <c r="I37" s="1"/>
  <c r="D37"/>
  <c r="L37" s="1"/>
  <c r="N37" s="1"/>
  <c r="M36"/>
  <c r="I36"/>
  <c r="E36"/>
  <c r="D36"/>
  <c r="L36" s="1"/>
  <c r="N36" s="1"/>
  <c r="M35"/>
  <c r="E35"/>
  <c r="I35" s="1"/>
  <c r="D35"/>
  <c r="L35" s="1"/>
  <c r="N35" s="1"/>
  <c r="M34"/>
  <c r="I34"/>
  <c r="E34"/>
  <c r="D34"/>
  <c r="L34" s="1"/>
  <c r="N34" s="1"/>
  <c r="M33"/>
  <c r="M39" s="1"/>
  <c r="E33"/>
  <c r="E39" s="1"/>
  <c r="D33"/>
  <c r="D39" s="1"/>
  <c r="F39" s="1"/>
  <c r="M29"/>
  <c r="E29"/>
  <c r="I29" s="1"/>
  <c r="D29"/>
  <c r="L29" s="1"/>
  <c r="N29" s="1"/>
  <c r="M25"/>
  <c r="I25"/>
  <c r="E25"/>
  <c r="D25"/>
  <c r="L25" s="1"/>
  <c r="N25" s="1"/>
  <c r="M24"/>
  <c r="E24"/>
  <c r="I24" s="1"/>
  <c r="D24"/>
  <c r="L24" s="1"/>
  <c r="N24" s="1"/>
  <c r="M23"/>
  <c r="I23"/>
  <c r="E23"/>
  <c r="D23"/>
  <c r="L23" s="1"/>
  <c r="N23" s="1"/>
  <c r="M22"/>
  <c r="E22"/>
  <c r="I22" s="1"/>
  <c r="D22"/>
  <c r="L22" s="1"/>
  <c r="N22" s="1"/>
  <c r="M21"/>
  <c r="I21"/>
  <c r="E21"/>
  <c r="D21"/>
  <c r="L21" s="1"/>
  <c r="N21" s="1"/>
  <c r="M20"/>
  <c r="E20"/>
  <c r="I20" s="1"/>
  <c r="D20"/>
  <c r="L20" s="1"/>
  <c r="N20" s="1"/>
  <c r="M19"/>
  <c r="I19"/>
  <c r="E19"/>
  <c r="D19"/>
  <c r="L19" s="1"/>
  <c r="N19" s="1"/>
  <c r="M18"/>
  <c r="E18"/>
  <c r="I18" s="1"/>
  <c r="D18"/>
  <c r="L18" s="1"/>
  <c r="N18" s="1"/>
  <c r="M17"/>
  <c r="M26" s="1"/>
  <c r="I17"/>
  <c r="I26" s="1"/>
  <c r="E17"/>
  <c r="E26" s="1"/>
  <c r="D17"/>
  <c r="L17" s="1"/>
  <c r="M15"/>
  <c r="L15"/>
  <c r="N15" s="1"/>
  <c r="I15"/>
  <c r="E15"/>
  <c r="D15"/>
  <c r="F15" s="1"/>
  <c r="M14"/>
  <c r="L14" s="1"/>
  <c r="N14" s="1"/>
  <c r="E14"/>
  <c r="I14" s="1"/>
  <c r="M13"/>
  <c r="L13"/>
  <c r="N13" s="1"/>
  <c r="I13"/>
  <c r="E13"/>
  <c r="D13"/>
  <c r="F13" s="1"/>
  <c r="M12"/>
  <c r="M16" s="1"/>
  <c r="E12"/>
  <c r="E16" s="1"/>
  <c r="M10"/>
  <c r="L10" s="1"/>
  <c r="N10" s="1"/>
  <c r="E10"/>
  <c r="D10"/>
  <c r="F10" s="1"/>
  <c r="M9"/>
  <c r="L9" s="1"/>
  <c r="N9" s="1"/>
  <c r="E9"/>
  <c r="I9" s="1"/>
  <c r="M8"/>
  <c r="M11" s="1"/>
  <c r="L8"/>
  <c r="I8"/>
  <c r="I11" s="1"/>
  <c r="E8"/>
  <c r="E11" s="1"/>
  <c r="D8"/>
  <c r="G46" i="6"/>
  <c r="L42"/>
  <c r="L45" s="1"/>
  <c r="G40"/>
  <c r="F40"/>
  <c r="E40"/>
  <c r="D40"/>
  <c r="C40"/>
  <c r="L30"/>
  <c r="L48" s="1"/>
  <c r="L28"/>
  <c r="L22"/>
  <c r="G16"/>
  <c r="G15"/>
  <c r="G14"/>
  <c r="G13"/>
  <c r="G12"/>
  <c r="G25" s="1"/>
  <c r="H20" i="2" l="1"/>
  <c r="J20" s="1"/>
  <c r="H22"/>
  <c r="J22" s="1"/>
  <c r="H24"/>
  <c r="J24" s="1"/>
  <c r="H29"/>
  <c r="J29" s="1"/>
  <c r="H35"/>
  <c r="J35" s="1"/>
  <c r="H37"/>
  <c r="J37" s="1"/>
  <c r="D48"/>
  <c r="H40"/>
  <c r="H42"/>
  <c r="J42" s="1"/>
  <c r="H44"/>
  <c r="J44" s="1"/>
  <c r="H46"/>
  <c r="J46" s="1"/>
  <c r="H18"/>
  <c r="J18" s="1"/>
  <c r="H33"/>
  <c r="I70"/>
  <c r="N17"/>
  <c r="L26"/>
  <c r="D49"/>
  <c r="F48"/>
  <c r="F61"/>
  <c r="E75"/>
  <c r="L11"/>
  <c r="N11" s="1"/>
  <c r="E27"/>
  <c r="E30" s="1"/>
  <c r="M27"/>
  <c r="M30" s="1"/>
  <c r="E49"/>
  <c r="E62" s="1"/>
  <c r="E77" s="1"/>
  <c r="M49"/>
  <c r="M62" s="1"/>
  <c r="J54"/>
  <c r="J55"/>
  <c r="J56"/>
  <c r="J57"/>
  <c r="J58"/>
  <c r="J59"/>
  <c r="M75"/>
  <c r="H8"/>
  <c r="D9"/>
  <c r="D11" s="1"/>
  <c r="F11" s="1"/>
  <c r="D12"/>
  <c r="I12"/>
  <c r="I16" s="1"/>
  <c r="I27" s="1"/>
  <c r="I30" s="1"/>
  <c r="L12"/>
  <c r="H13"/>
  <c r="J13" s="1"/>
  <c r="D14"/>
  <c r="H15"/>
  <c r="J15" s="1"/>
  <c r="H17"/>
  <c r="F18"/>
  <c r="H19"/>
  <c r="J19" s="1"/>
  <c r="F20"/>
  <c r="H21"/>
  <c r="J21" s="1"/>
  <c r="F22"/>
  <c r="H23"/>
  <c r="J23" s="1"/>
  <c r="F24"/>
  <c r="H25"/>
  <c r="J25" s="1"/>
  <c r="D26"/>
  <c r="F29"/>
  <c r="F33"/>
  <c r="I33"/>
  <c r="I39" s="1"/>
  <c r="L33"/>
  <c r="H34"/>
  <c r="J34" s="1"/>
  <c r="F35"/>
  <c r="H36"/>
  <c r="J36" s="1"/>
  <c r="F37"/>
  <c r="H39"/>
  <c r="J39" s="1"/>
  <c r="F40"/>
  <c r="I40"/>
  <c r="I48" s="1"/>
  <c r="I49" s="1"/>
  <c r="I62" s="1"/>
  <c r="L40"/>
  <c r="H41"/>
  <c r="J41" s="1"/>
  <c r="F42"/>
  <c r="H43"/>
  <c r="J43" s="1"/>
  <c r="F44"/>
  <c r="H45"/>
  <c r="J45" s="1"/>
  <c r="F46"/>
  <c r="H47"/>
  <c r="J47" s="1"/>
  <c r="J50"/>
  <c r="J61" s="1"/>
  <c r="F53"/>
  <c r="L53"/>
  <c r="N53" s="1"/>
  <c r="F54"/>
  <c r="F55"/>
  <c r="F56"/>
  <c r="F57"/>
  <c r="F58"/>
  <c r="F59"/>
  <c r="H64"/>
  <c r="D65"/>
  <c r="D70" s="1"/>
  <c r="F70" s="1"/>
  <c r="H66"/>
  <c r="J66" s="1"/>
  <c r="D67"/>
  <c r="H68"/>
  <c r="J68" s="1"/>
  <c r="D69"/>
  <c r="D71"/>
  <c r="I71"/>
  <c r="I74" s="1"/>
  <c r="I75" s="1"/>
  <c r="L71"/>
  <c r="H72"/>
  <c r="J72" s="1"/>
  <c r="D73"/>
  <c r="F8"/>
  <c r="N8"/>
  <c r="F17"/>
  <c r="F19"/>
  <c r="F21"/>
  <c r="F23"/>
  <c r="F25"/>
  <c r="F34"/>
  <c r="F36"/>
  <c r="J40"/>
  <c r="F41"/>
  <c r="F43"/>
  <c r="F45"/>
  <c r="F47"/>
  <c r="N50"/>
  <c r="F64"/>
  <c r="N64"/>
  <c r="G48" i="6"/>
  <c r="N48" s="1"/>
  <c r="H73" i="2" l="1"/>
  <c r="J73" s="1"/>
  <c r="F73"/>
  <c r="L74"/>
  <c r="L75" s="1"/>
  <c r="N75" s="1"/>
  <c r="N71"/>
  <c r="N74" s="1"/>
  <c r="D74"/>
  <c r="D75" s="1"/>
  <c r="F75" s="1"/>
  <c r="H71"/>
  <c r="F71"/>
  <c r="J64"/>
  <c r="H26"/>
  <c r="J17"/>
  <c r="J26" s="1"/>
  <c r="H14"/>
  <c r="J14" s="1"/>
  <c r="F14"/>
  <c r="L16"/>
  <c r="N16" s="1"/>
  <c r="N12"/>
  <c r="H12"/>
  <c r="D16"/>
  <c r="F16" s="1"/>
  <c r="F12"/>
  <c r="J8"/>
  <c r="F49"/>
  <c r="D62"/>
  <c r="I77"/>
  <c r="I78" s="1"/>
  <c r="E78"/>
  <c r="L61"/>
  <c r="N61" s="1"/>
  <c r="J33"/>
  <c r="H69"/>
  <c r="J69" s="1"/>
  <c r="F69"/>
  <c r="H67"/>
  <c r="J67" s="1"/>
  <c r="F67"/>
  <c r="H65"/>
  <c r="J65" s="1"/>
  <c r="F65"/>
  <c r="L48"/>
  <c r="N40"/>
  <c r="L39"/>
  <c r="N39" s="1"/>
  <c r="N33"/>
  <c r="D27"/>
  <c r="F26"/>
  <c r="H9"/>
  <c r="J9" s="1"/>
  <c r="F9"/>
  <c r="N26"/>
  <c r="M77"/>
  <c r="M78"/>
  <c r="H48"/>
  <c r="H70" l="1"/>
  <c r="J70" s="1"/>
  <c r="J11"/>
  <c r="D77"/>
  <c r="F62"/>
  <c r="F77" s="1"/>
  <c r="H16"/>
  <c r="J12"/>
  <c r="J16" s="1"/>
  <c r="J71"/>
  <c r="H74"/>
  <c r="J48"/>
  <c r="H49"/>
  <c r="D30"/>
  <c r="F27"/>
  <c r="F30" s="1"/>
  <c r="L49"/>
  <c r="N48"/>
  <c r="J27"/>
  <c r="J30" s="1"/>
  <c r="L27"/>
  <c r="H11"/>
  <c r="F74"/>
  <c r="H27" l="1"/>
  <c r="H30" s="1"/>
  <c r="L30"/>
  <c r="N30" s="1"/>
  <c r="N27"/>
  <c r="N49"/>
  <c r="L62"/>
  <c r="H62"/>
  <c r="J49"/>
  <c r="J62" s="1"/>
  <c r="H75"/>
  <c r="J75" s="1"/>
  <c r="J74"/>
  <c r="J77" l="1"/>
  <c r="L77"/>
  <c r="N62"/>
  <c r="N77" s="1"/>
  <c r="H77"/>
  <c r="M73" i="5" l="1"/>
  <c r="L73" s="1"/>
  <c r="N73" s="1"/>
  <c r="E73"/>
  <c r="I73" s="1"/>
  <c r="M72"/>
  <c r="L72"/>
  <c r="N72" s="1"/>
  <c r="E72"/>
  <c r="I72" s="1"/>
  <c r="M71"/>
  <c r="M74" s="1"/>
  <c r="E71"/>
  <c r="E74" s="1"/>
  <c r="M69"/>
  <c r="L69" s="1"/>
  <c r="N69" s="1"/>
  <c r="E69"/>
  <c r="I69" s="1"/>
  <c r="M68"/>
  <c r="L68"/>
  <c r="N68" s="1"/>
  <c r="I68"/>
  <c r="E68"/>
  <c r="D68"/>
  <c r="F68" s="1"/>
  <c r="M67"/>
  <c r="L67" s="1"/>
  <c r="N67" s="1"/>
  <c r="E67"/>
  <c r="I67" s="1"/>
  <c r="M66"/>
  <c r="L66"/>
  <c r="N66" s="1"/>
  <c r="I66"/>
  <c r="E66"/>
  <c r="D66"/>
  <c r="F66" s="1"/>
  <c r="M65"/>
  <c r="L65" s="1"/>
  <c r="N65" s="1"/>
  <c r="E65"/>
  <c r="I65" s="1"/>
  <c r="M64"/>
  <c r="M70" s="1"/>
  <c r="L64"/>
  <c r="L70" s="1"/>
  <c r="N70" s="1"/>
  <c r="I64"/>
  <c r="E64"/>
  <c r="E70" s="1"/>
  <c r="D64"/>
  <c r="D61"/>
  <c r="M60"/>
  <c r="L60"/>
  <c r="E60"/>
  <c r="F60" s="1"/>
  <c r="M59"/>
  <c r="L59"/>
  <c r="N59" s="1"/>
  <c r="H59"/>
  <c r="J59" s="1"/>
  <c r="E59"/>
  <c r="I59" s="1"/>
  <c r="M58"/>
  <c r="L58"/>
  <c r="N58" s="1"/>
  <c r="H58"/>
  <c r="E58"/>
  <c r="I58" s="1"/>
  <c r="M57"/>
  <c r="L57"/>
  <c r="N57" s="1"/>
  <c r="H57"/>
  <c r="E57"/>
  <c r="I57" s="1"/>
  <c r="M56"/>
  <c r="L56"/>
  <c r="N56" s="1"/>
  <c r="H56"/>
  <c r="E56"/>
  <c r="I56" s="1"/>
  <c r="M55"/>
  <c r="L55"/>
  <c r="N55" s="1"/>
  <c r="H55"/>
  <c r="E55"/>
  <c r="I55" s="1"/>
  <c r="M54"/>
  <c r="L54"/>
  <c r="N54" s="1"/>
  <c r="H54"/>
  <c r="E54"/>
  <c r="I54" s="1"/>
  <c r="M53"/>
  <c r="H53"/>
  <c r="J53" s="1"/>
  <c r="E53"/>
  <c r="I53" s="1"/>
  <c r="D53"/>
  <c r="L53" s="1"/>
  <c r="N53" s="1"/>
  <c r="M52"/>
  <c r="L52"/>
  <c r="N52" s="1"/>
  <c r="I52"/>
  <c r="H52"/>
  <c r="J52" s="1"/>
  <c r="F52"/>
  <c r="E52"/>
  <c r="M51"/>
  <c r="L51"/>
  <c r="N51" s="1"/>
  <c r="I51"/>
  <c r="H51"/>
  <c r="J51" s="1"/>
  <c r="F51"/>
  <c r="E51"/>
  <c r="M50"/>
  <c r="M61" s="1"/>
  <c r="L50"/>
  <c r="L61" s="1"/>
  <c r="N61" s="1"/>
  <c r="I50"/>
  <c r="H50"/>
  <c r="H61" s="1"/>
  <c r="F50"/>
  <c r="E50"/>
  <c r="E61" s="1"/>
  <c r="M47"/>
  <c r="I47"/>
  <c r="E47"/>
  <c r="D47"/>
  <c r="L47" s="1"/>
  <c r="N47" s="1"/>
  <c r="M46"/>
  <c r="E46"/>
  <c r="I46" s="1"/>
  <c r="D46"/>
  <c r="L46" s="1"/>
  <c r="N46" s="1"/>
  <c r="M45"/>
  <c r="I45"/>
  <c r="E45"/>
  <c r="D45"/>
  <c r="L45" s="1"/>
  <c r="N45" s="1"/>
  <c r="M44"/>
  <c r="E44"/>
  <c r="I44" s="1"/>
  <c r="D44"/>
  <c r="L44" s="1"/>
  <c r="N44" s="1"/>
  <c r="M43"/>
  <c r="I43"/>
  <c r="E43"/>
  <c r="D43"/>
  <c r="L43" s="1"/>
  <c r="N43" s="1"/>
  <c r="M42"/>
  <c r="E42"/>
  <c r="I42" s="1"/>
  <c r="D42"/>
  <c r="L42" s="1"/>
  <c r="N42" s="1"/>
  <c r="M41"/>
  <c r="I41"/>
  <c r="E41"/>
  <c r="D41"/>
  <c r="L41" s="1"/>
  <c r="N41" s="1"/>
  <c r="M40"/>
  <c r="M48" s="1"/>
  <c r="E40"/>
  <c r="E48" s="1"/>
  <c r="D40"/>
  <c r="D48" s="1"/>
  <c r="N38"/>
  <c r="H38"/>
  <c r="G38"/>
  <c r="F38"/>
  <c r="M37"/>
  <c r="E37"/>
  <c r="I37" s="1"/>
  <c r="D37"/>
  <c r="L37" s="1"/>
  <c r="N37" s="1"/>
  <c r="M36"/>
  <c r="I36"/>
  <c r="E36"/>
  <c r="D36"/>
  <c r="L36" s="1"/>
  <c r="N36" s="1"/>
  <c r="M35"/>
  <c r="E35"/>
  <c r="I35" s="1"/>
  <c r="D35"/>
  <c r="L35" s="1"/>
  <c r="N35" s="1"/>
  <c r="M34"/>
  <c r="I34"/>
  <c r="E34"/>
  <c r="D34"/>
  <c r="M33"/>
  <c r="M39" s="1"/>
  <c r="E33"/>
  <c r="E39" s="1"/>
  <c r="D33"/>
  <c r="L33" s="1"/>
  <c r="M29"/>
  <c r="E29"/>
  <c r="I29" s="1"/>
  <c r="D29"/>
  <c r="L29" s="1"/>
  <c r="N29" s="1"/>
  <c r="M25"/>
  <c r="I25"/>
  <c r="E25"/>
  <c r="D25"/>
  <c r="L25" s="1"/>
  <c r="N25" s="1"/>
  <c r="M24"/>
  <c r="E24"/>
  <c r="I24" s="1"/>
  <c r="D24"/>
  <c r="L24" s="1"/>
  <c r="N24" s="1"/>
  <c r="M23"/>
  <c r="I23"/>
  <c r="E23"/>
  <c r="D23"/>
  <c r="L23" s="1"/>
  <c r="N23" s="1"/>
  <c r="M22"/>
  <c r="E22"/>
  <c r="I22" s="1"/>
  <c r="D22"/>
  <c r="L22" s="1"/>
  <c r="N22" s="1"/>
  <c r="M21"/>
  <c r="I21"/>
  <c r="E21"/>
  <c r="D21"/>
  <c r="L21" s="1"/>
  <c r="N21" s="1"/>
  <c r="M20"/>
  <c r="E20"/>
  <c r="I20" s="1"/>
  <c r="D20"/>
  <c r="L20" s="1"/>
  <c r="N20" s="1"/>
  <c r="M19"/>
  <c r="I19"/>
  <c r="E19"/>
  <c r="D19"/>
  <c r="L19" s="1"/>
  <c r="N19" s="1"/>
  <c r="M18"/>
  <c r="E18"/>
  <c r="I18" s="1"/>
  <c r="D18"/>
  <c r="L18" s="1"/>
  <c r="N18" s="1"/>
  <c r="M17"/>
  <c r="M26" s="1"/>
  <c r="I17"/>
  <c r="I26" s="1"/>
  <c r="E17"/>
  <c r="E26" s="1"/>
  <c r="D17"/>
  <c r="L17" s="1"/>
  <c r="M15"/>
  <c r="L15"/>
  <c r="N15" s="1"/>
  <c r="I15"/>
  <c r="E15"/>
  <c r="D15"/>
  <c r="F15" s="1"/>
  <c r="M14"/>
  <c r="L14" s="1"/>
  <c r="N14" s="1"/>
  <c r="E14"/>
  <c r="I14" s="1"/>
  <c r="M13"/>
  <c r="L13"/>
  <c r="N13" s="1"/>
  <c r="I13"/>
  <c r="E13"/>
  <c r="D13"/>
  <c r="F13" s="1"/>
  <c r="M12"/>
  <c r="M16" s="1"/>
  <c r="E12"/>
  <c r="E16" s="1"/>
  <c r="M10"/>
  <c r="L10" s="1"/>
  <c r="N10" s="1"/>
  <c r="E10"/>
  <c r="D10"/>
  <c r="F10" s="1"/>
  <c r="M9"/>
  <c r="L9"/>
  <c r="I9"/>
  <c r="E9"/>
  <c r="D9"/>
  <c r="F9" s="1"/>
  <c r="M8"/>
  <c r="M11" s="1"/>
  <c r="E8"/>
  <c r="E11" s="1"/>
  <c r="G46" i="3"/>
  <c r="L42"/>
  <c r="L45" s="1"/>
  <c r="G40"/>
  <c r="F40"/>
  <c r="E40"/>
  <c r="D40"/>
  <c r="C40"/>
  <c r="L30"/>
  <c r="L48" s="1"/>
  <c r="L28"/>
  <c r="L22"/>
  <c r="G16"/>
  <c r="G15"/>
  <c r="G14"/>
  <c r="G13"/>
  <c r="G12"/>
  <c r="G25" s="1"/>
  <c r="H18" i="5" l="1"/>
  <c r="J18" s="1"/>
  <c r="H20"/>
  <c r="J20" s="1"/>
  <c r="H22"/>
  <c r="J22" s="1"/>
  <c r="H24"/>
  <c r="J24" s="1"/>
  <c r="H29"/>
  <c r="J29" s="1"/>
  <c r="D39"/>
  <c r="F39" s="1"/>
  <c r="H35"/>
  <c r="J35" s="1"/>
  <c r="I61"/>
  <c r="H33"/>
  <c r="H37"/>
  <c r="J37" s="1"/>
  <c r="H40"/>
  <c r="H42"/>
  <c r="J42" s="1"/>
  <c r="H44"/>
  <c r="J44" s="1"/>
  <c r="H46"/>
  <c r="J46" s="1"/>
  <c r="E27"/>
  <c r="E30" s="1"/>
  <c r="M27"/>
  <c r="M30" s="1"/>
  <c r="E49"/>
  <c r="E62" s="1"/>
  <c r="M49"/>
  <c r="M62" s="1"/>
  <c r="J54"/>
  <c r="J55"/>
  <c r="J56"/>
  <c r="J57"/>
  <c r="J58"/>
  <c r="F61"/>
  <c r="E75"/>
  <c r="N17"/>
  <c r="L26"/>
  <c r="N33"/>
  <c r="D49"/>
  <c r="F48"/>
  <c r="I70"/>
  <c r="M75"/>
  <c r="D8"/>
  <c r="I8"/>
  <c r="I11" s="1"/>
  <c r="L8"/>
  <c r="H9"/>
  <c r="J9" s="1"/>
  <c r="D12"/>
  <c r="I12"/>
  <c r="I16" s="1"/>
  <c r="I27" s="1"/>
  <c r="I30" s="1"/>
  <c r="L12"/>
  <c r="H13"/>
  <c r="J13" s="1"/>
  <c r="D14"/>
  <c r="H15"/>
  <c r="J15" s="1"/>
  <c r="H17"/>
  <c r="F18"/>
  <c r="H19"/>
  <c r="J19" s="1"/>
  <c r="F20"/>
  <c r="H21"/>
  <c r="J21" s="1"/>
  <c r="F22"/>
  <c r="H23"/>
  <c r="J23" s="1"/>
  <c r="F24"/>
  <c r="H25"/>
  <c r="J25" s="1"/>
  <c r="D26"/>
  <c r="F29"/>
  <c r="F33"/>
  <c r="I33"/>
  <c r="I39" s="1"/>
  <c r="H34"/>
  <c r="J34" s="1"/>
  <c r="F35"/>
  <c r="H36"/>
  <c r="J36" s="1"/>
  <c r="F37"/>
  <c r="H39"/>
  <c r="J39" s="1"/>
  <c r="F40"/>
  <c r="I40"/>
  <c r="I48" s="1"/>
  <c r="I49" s="1"/>
  <c r="I62" s="1"/>
  <c r="L40"/>
  <c r="H41"/>
  <c r="J41" s="1"/>
  <c r="F42"/>
  <c r="H43"/>
  <c r="J43" s="1"/>
  <c r="F44"/>
  <c r="H45"/>
  <c r="J45" s="1"/>
  <c r="F46"/>
  <c r="H47"/>
  <c r="J47" s="1"/>
  <c r="J50"/>
  <c r="J61" s="1"/>
  <c r="F53"/>
  <c r="F54"/>
  <c r="F55"/>
  <c r="F56"/>
  <c r="F57"/>
  <c r="F58"/>
  <c r="F59"/>
  <c r="H64"/>
  <c r="D65"/>
  <c r="H66"/>
  <c r="J66" s="1"/>
  <c r="D67"/>
  <c r="H68"/>
  <c r="J68" s="1"/>
  <c r="D69"/>
  <c r="D71"/>
  <c r="I71"/>
  <c r="I74" s="1"/>
  <c r="I75" s="1"/>
  <c r="L71"/>
  <c r="D73"/>
  <c r="F17"/>
  <c r="F19"/>
  <c r="F21"/>
  <c r="F23"/>
  <c r="F25"/>
  <c r="F34"/>
  <c r="L34"/>
  <c r="N34" s="1"/>
  <c r="F36"/>
  <c r="J40"/>
  <c r="F41"/>
  <c r="F43"/>
  <c r="F45"/>
  <c r="F47"/>
  <c r="N50"/>
  <c r="F64"/>
  <c r="N64"/>
  <c r="D72"/>
  <c r="G48" i="3"/>
  <c r="N48" s="1"/>
  <c r="H73" i="5" l="1"/>
  <c r="J73" s="1"/>
  <c r="F73"/>
  <c r="H69"/>
  <c r="J69" s="1"/>
  <c r="F69"/>
  <c r="H67"/>
  <c r="J67" s="1"/>
  <c r="F67"/>
  <c r="H65"/>
  <c r="J65" s="1"/>
  <c r="F65"/>
  <c r="F26"/>
  <c r="N26"/>
  <c r="I77"/>
  <c r="I78" s="1"/>
  <c r="D70"/>
  <c r="F70" s="1"/>
  <c r="J33"/>
  <c r="E77"/>
  <c r="E78"/>
  <c r="F72"/>
  <c r="H72"/>
  <c r="J72" s="1"/>
  <c r="L74"/>
  <c r="L75" s="1"/>
  <c r="N75" s="1"/>
  <c r="N71"/>
  <c r="N74" s="1"/>
  <c r="D74"/>
  <c r="D75" s="1"/>
  <c r="F75" s="1"/>
  <c r="H71"/>
  <c r="F71"/>
  <c r="F74" s="1"/>
  <c r="H70"/>
  <c r="J70" s="1"/>
  <c r="J64"/>
  <c r="L48"/>
  <c r="N40"/>
  <c r="H26"/>
  <c r="J17"/>
  <c r="J26" s="1"/>
  <c r="H14"/>
  <c r="J14" s="1"/>
  <c r="F14"/>
  <c r="L16"/>
  <c r="N16" s="1"/>
  <c r="N12"/>
  <c r="H12"/>
  <c r="D16"/>
  <c r="F16" s="1"/>
  <c r="F12"/>
  <c r="L11"/>
  <c r="N11" s="1"/>
  <c r="N8"/>
  <c r="D11"/>
  <c r="F11" s="1"/>
  <c r="H8"/>
  <c r="F8"/>
  <c r="F49"/>
  <c r="D62"/>
  <c r="H48"/>
  <c r="L39"/>
  <c r="N39" s="1"/>
  <c r="M77"/>
  <c r="M78" s="1"/>
  <c r="D77" l="1"/>
  <c r="F62"/>
  <c r="F77" s="1"/>
  <c r="J48"/>
  <c r="H49"/>
  <c r="J8"/>
  <c r="J11" s="1"/>
  <c r="H11"/>
  <c r="H16"/>
  <c r="J12"/>
  <c r="J16" s="1"/>
  <c r="L49"/>
  <c r="N48"/>
  <c r="J71"/>
  <c r="H74"/>
  <c r="H27"/>
  <c r="H30" s="1"/>
  <c r="L27"/>
  <c r="D27"/>
  <c r="D30" l="1"/>
  <c r="F27"/>
  <c r="F30" s="1"/>
  <c r="N49"/>
  <c r="L62"/>
  <c r="J27"/>
  <c r="J30" s="1"/>
  <c r="L30"/>
  <c r="N30" s="1"/>
  <c r="N27"/>
  <c r="H75"/>
  <c r="J75" s="1"/>
  <c r="J74"/>
  <c r="H62"/>
  <c r="H77" s="1"/>
  <c r="J49"/>
  <c r="J62" s="1"/>
  <c r="J77" l="1"/>
  <c r="L77"/>
  <c r="N62"/>
  <c r="N77" s="1"/>
</calcChain>
</file>

<file path=xl/sharedStrings.xml><?xml version="1.0" encoding="utf-8"?>
<sst xmlns="http://schemas.openxmlformats.org/spreadsheetml/2006/main" count="471" uniqueCount="145">
  <si>
    <t>UNIVERSIDAD AUTONOMA DE CHIHUAHUA</t>
  </si>
  <si>
    <t>BALANCE GENERAL CONSOLIDADO AL 30 DE ABRIL DE 2011</t>
  </si>
  <si>
    <t>CUENTA</t>
  </si>
  <si>
    <t>ACTIVO</t>
  </si>
  <si>
    <t>PASIVO Y PATRIMONIO</t>
  </si>
  <si>
    <t>A C T I V O</t>
  </si>
  <si>
    <t>P A S I V O</t>
  </si>
  <si>
    <t xml:space="preserve">     ACTIVO CIRCULANTE</t>
  </si>
  <si>
    <t xml:space="preserve">    PASIVO A CORTO PLAZO</t>
  </si>
  <si>
    <t>FONDOS FIJOS</t>
  </si>
  <si>
    <t>PROVEEDORES</t>
  </si>
  <si>
    <t>FONDO FIJO MONEDA EXT.</t>
  </si>
  <si>
    <t>ACREEDORES</t>
  </si>
  <si>
    <t>BANCOS MONEDA NACIONAL</t>
  </si>
  <si>
    <t>SUELDOS POR PAGAR</t>
  </si>
  <si>
    <t>BANCOS MONEDA EXTRANJERA</t>
  </si>
  <si>
    <t>CUENTA LIQUIDADORA ACREEDORA</t>
  </si>
  <si>
    <t>INVERSIONES BANCARIAS</t>
  </si>
  <si>
    <t>IMPTOS. Y DCHOS. POR PAGAR</t>
  </si>
  <si>
    <t>ADEUDO ALUMNOS</t>
  </si>
  <si>
    <t>CUOTAS Y RET. POR PAGAR</t>
  </si>
  <si>
    <t>ADEUDO FUNC. EMP. Y MAESTROS</t>
  </si>
  <si>
    <t>FONDOS EN CUSTODIA</t>
  </si>
  <si>
    <t>DEUDORES DIVERSOS</t>
  </si>
  <si>
    <t>PRESTAMOS DE INST. DE CREDITO</t>
  </si>
  <si>
    <t>PRESTAMO ENTRE FONDOS</t>
  </si>
  <si>
    <t>CTAS. POR PAGAR ENTRE FONDOS</t>
  </si>
  <si>
    <t>CUENTA LIQUIDADORA DEUDORA</t>
  </si>
  <si>
    <t>ALMACEN</t>
  </si>
  <si>
    <t xml:space="preserve">     TOTAL PASIVO A CORTO PLAZO</t>
  </si>
  <si>
    <t>ANTICIPOS</t>
  </si>
  <si>
    <t>TOTAL ACTIVO CIRCULANTE</t>
  </si>
  <si>
    <t xml:space="preserve">     PASIVO A LARGO PLAZO</t>
  </si>
  <si>
    <t xml:space="preserve">     ACTIVO NO CIRCULANTE</t>
  </si>
  <si>
    <t>JULIO</t>
  </si>
  <si>
    <t xml:space="preserve">     FIJO</t>
  </si>
  <si>
    <t>SF</t>
  </si>
  <si>
    <t>SI</t>
  </si>
  <si>
    <t>AVALUO</t>
  </si>
  <si>
    <t>OBRAS DE ARTE</t>
  </si>
  <si>
    <t xml:space="preserve">     TOTAL PASIVO A LARGO PLAZO</t>
  </si>
  <si>
    <t>ACERVO BIBLIOGRAFICO</t>
  </si>
  <si>
    <t>TERRENOS Y PREDIOS</t>
  </si>
  <si>
    <t xml:space="preserve">     T O T A L  P A S I V O</t>
  </si>
  <si>
    <t>EDIFICIOS, CONST. E INST.</t>
  </si>
  <si>
    <t>CONSTRUCCIONES EN PROCESO</t>
  </si>
  <si>
    <t>MAQUINARIA</t>
  </si>
  <si>
    <t>MOBILIARIO Y EQUIPO</t>
  </si>
  <si>
    <t>MOBILIARIO Y EQUIPO ACADEMICO</t>
  </si>
  <si>
    <t>EQUIPO DE TRANSPORTE</t>
  </si>
  <si>
    <t>EQUIPO DE COMPUTO</t>
  </si>
  <si>
    <t>P A T R I M O N I O</t>
  </si>
  <si>
    <t>PIE DE CRIA</t>
  </si>
  <si>
    <t>OTRAS INVERSIONES</t>
  </si>
  <si>
    <t>TOTAL ACTIVO FIJO</t>
  </si>
  <si>
    <t>PATRIMONIO</t>
  </si>
  <si>
    <t xml:space="preserve">     DIFERIDO</t>
  </si>
  <si>
    <t>REMANENTE DE EJ. ANTERIORES</t>
  </si>
  <si>
    <t>DEPOSITOS EN GARANTIA</t>
  </si>
  <si>
    <t>REMANENTE DEL EJERCICIO</t>
  </si>
  <si>
    <t>PAGOS ANTICIPADOS</t>
  </si>
  <si>
    <t>SUBSIDIO AL EMPLEO</t>
  </si>
  <si>
    <t xml:space="preserve">     T O T A L   P A T R I M O N I O</t>
  </si>
  <si>
    <t>TOTAL ACTIVO DIFERIDO</t>
  </si>
  <si>
    <t>TOTAL ACTIVO</t>
  </si>
  <si>
    <t>TOTAL PASIVO MAS PATRIMONIO</t>
  </si>
  <si>
    <t>COMPARATIVO PRESUPUESTAL POR FONDOS</t>
  </si>
  <si>
    <t>EJERCICIO 2 0 1 1</t>
  </si>
  <si>
    <t xml:space="preserve"> ABRIL DEL 2011</t>
  </si>
  <si>
    <t>ACUMULADO AL MES DE DICIEMBRE DEL 2003</t>
  </si>
  <si>
    <t xml:space="preserve"> ACUMULADO A ABRIL 2011</t>
  </si>
  <si>
    <t>PRESUPUESTO</t>
  </si>
  <si>
    <t>R E A L</t>
  </si>
  <si>
    <t>DIFERENCIA</t>
  </si>
  <si>
    <t>I  N  G  R  E  S  O  S:</t>
  </si>
  <si>
    <t>Subsidio Federal</t>
  </si>
  <si>
    <t>Subsidio Estatal</t>
  </si>
  <si>
    <t>Subsidio Estatal Extraordinario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</si>
  <si>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</si>
  <si>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</si>
  <si>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</si>
  <si>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</si>
  <si>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</si>
  <si>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</si>
  <si>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</si>
  <si>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</si>
  <si>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</si>
  <si>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Cuotas por Incorporación</t>
  </si>
  <si>
    <t>Donativos en Efectivo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</si>
  <si>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</si>
  <si>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</si>
  <si>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</si>
  <si>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</si>
  <si>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</si>
  <si>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</si>
  <si>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>BECAS  Y  CONDONACIONES</t>
  </si>
  <si>
    <t>I N G R E S O S   N E T O S</t>
  </si>
  <si>
    <t>FONDO GENÉRICO</t>
  </si>
  <si>
    <t>E  G  R  E  S  O  S:</t>
  </si>
  <si>
    <t>Servicios Personales</t>
  </si>
  <si>
    <t>Servicios Generales</t>
  </si>
  <si>
    <t>Materiales de Consumo</t>
  </si>
  <si>
    <t>Mantenimiento y Conservación</t>
  </si>
  <si>
    <t>Apoyos</t>
  </si>
  <si>
    <t>Transferencia entre fondos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</si>
  <si>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</si>
  <si>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</si>
  <si>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</si>
  <si>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</si>
  <si>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</si>
  <si>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</si>
  <si>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</si>
  <si>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</si>
  <si>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</si>
  <si>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</si>
  <si>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</si>
  <si>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</si>
  <si>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</si>
  <si>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</si>
  <si>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</si>
  <si>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</si>
  <si>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</si>
  <si>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</si>
  <si>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</si>
  <si>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</si>
  <si>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</si>
  <si>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Otras Inversiones</t>
  </si>
  <si>
    <t>SUMA INVERSIONES</t>
  </si>
  <si>
    <t>TOTAL  EGRESOS F. GENÉRICO</t>
  </si>
  <si>
    <t>FONDO ESPECÍFICO</t>
  </si>
  <si>
    <t>Material de Consumo</t>
  </si>
  <si>
    <t>Becas Económicas</t>
  </si>
  <si>
    <t>SUMAN GASTOS DE OPERACIÓN</t>
  </si>
  <si>
    <t>Mobiliario y Equipo</t>
  </si>
  <si>
    <t>Otros</t>
  </si>
  <si>
    <t>SUMAN  INVERSIONES</t>
  </si>
  <si>
    <t>TOTAL EGRESOS F. ESPECIFICOS</t>
  </si>
  <si>
    <t>T O T A L    E G R E S O S</t>
  </si>
  <si>
    <t xml:space="preserve">REMANENTE  (DEFICIT) </t>
  </si>
  <si>
    <t>BALANCE GENERAL CONSOLIDADO AL 31 DE MARZO DE 2011</t>
  </si>
  <si>
    <t xml:space="preserve"> MARZO DEL 2011</t>
  </si>
  <si>
    <t xml:space="preserve"> ACUMULADO A MARZO 2011</t>
  </si>
  <si>
    <t xml:space="preserve"> FEBRERO DEL 2011</t>
  </si>
  <si>
    <t xml:space="preserve"> ACUMULADO A FEBRERO 2011</t>
  </si>
  <si>
    <t xml:space="preserve"> MES DE ENERO DEL 2011</t>
  </si>
</sst>
</file>

<file path=xl/styles.xml><?xml version="1.0" encoding="utf-8"?>
<styleSheet xmlns="http://schemas.openxmlformats.org/spreadsheetml/2006/main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#,##0_);\(&quot;$&quot;#,##0\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sz val="10"/>
      <name val="Arial"/>
    </font>
    <font>
      <b/>
      <u val="doubleAccounting"/>
      <sz val="8"/>
      <name val="Arial"/>
      <family val="2"/>
    </font>
    <font>
      <b/>
      <u val="doubleAccounting"/>
      <sz val="8"/>
      <color indexed="9"/>
      <name val="Arial"/>
      <family val="2"/>
    </font>
    <font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8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u val="double"/>
      <sz val="8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/>
    <xf numFmtId="0" fontId="6" fillId="0" borderId="0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3" fontId="7" fillId="2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6" fillId="0" borderId="2" xfId="0" applyFont="1" applyBorder="1"/>
    <xf numFmtId="0" fontId="6" fillId="0" borderId="0" xfId="0" applyFont="1" applyBorder="1"/>
    <xf numFmtId="3" fontId="6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/>
    <xf numFmtId="0" fontId="9" fillId="0" borderId="0" xfId="0" applyFont="1"/>
    <xf numFmtId="0" fontId="9" fillId="0" borderId="0" xfId="0" applyFont="1" applyFill="1" applyBorder="1"/>
    <xf numFmtId="0" fontId="10" fillId="0" borderId="0" xfId="0" applyFont="1"/>
    <xf numFmtId="3" fontId="9" fillId="0" borderId="0" xfId="0" applyNumberFormat="1" applyFont="1"/>
    <xf numFmtId="0" fontId="11" fillId="0" borderId="0" xfId="0" applyFont="1" applyBorder="1"/>
    <xf numFmtId="0" fontId="10" fillId="0" borderId="0" xfId="0" applyFont="1" applyBorder="1"/>
    <xf numFmtId="164" fontId="9" fillId="0" borderId="0" xfId="2" applyNumberFormat="1" applyFont="1"/>
    <xf numFmtId="3" fontId="9" fillId="0" borderId="0" xfId="1" applyNumberFormat="1" applyFont="1"/>
    <xf numFmtId="166" fontId="9" fillId="0" borderId="0" xfId="1" applyNumberFormat="1" applyFont="1"/>
    <xf numFmtId="166" fontId="9" fillId="0" borderId="4" xfId="1" applyNumberFormat="1" applyFont="1" applyBorder="1"/>
    <xf numFmtId="164" fontId="13" fillId="0" borderId="0" xfId="3" applyNumberFormat="1" applyFont="1" applyBorder="1"/>
    <xf numFmtId="3" fontId="9" fillId="0" borderId="0" xfId="1" applyNumberFormat="1" applyFont="1" applyBorder="1"/>
    <xf numFmtId="3" fontId="9" fillId="0" borderId="4" xfId="1" applyNumberFormat="1" applyFont="1" applyBorder="1"/>
    <xf numFmtId="164" fontId="14" fillId="0" borderId="0" xfId="3" applyNumberFormat="1" applyFont="1" applyBorder="1"/>
    <xf numFmtId="3" fontId="15" fillId="0" borderId="0" xfId="0" applyNumberFormat="1" applyFont="1"/>
    <xf numFmtId="0" fontId="16" fillId="0" borderId="0" xfId="0" applyFont="1"/>
    <xf numFmtId="16" fontId="15" fillId="0" borderId="0" xfId="0" applyNumberFormat="1" applyFont="1"/>
    <xf numFmtId="0" fontId="15" fillId="0" borderId="0" xfId="0" applyFont="1"/>
    <xf numFmtId="0" fontId="17" fillId="0" borderId="0" xfId="0" applyFont="1" applyBorder="1"/>
    <xf numFmtId="164" fontId="9" fillId="0" borderId="4" xfId="2" applyNumberFormat="1" applyFont="1" applyBorder="1"/>
    <xf numFmtId="164" fontId="9" fillId="0" borderId="0" xfId="3" applyNumberFormat="1" applyFont="1"/>
    <xf numFmtId="164" fontId="15" fillId="0" borderId="0" xfId="0" applyNumberFormat="1" applyFont="1"/>
    <xf numFmtId="49" fontId="9" fillId="0" borderId="0" xfId="0" applyNumberFormat="1" applyFont="1"/>
    <xf numFmtId="49" fontId="15" fillId="0" borderId="0" xfId="3" applyNumberFormat="1" applyFont="1"/>
    <xf numFmtId="49" fontId="15" fillId="0" borderId="0" xfId="1" applyNumberFormat="1" applyFont="1"/>
    <xf numFmtId="49" fontId="15" fillId="0" borderId="0" xfId="0" applyNumberFormat="1" applyFont="1"/>
    <xf numFmtId="49" fontId="18" fillId="0" borderId="0" xfId="1" applyNumberFormat="1" applyFont="1"/>
    <xf numFmtId="164" fontId="19" fillId="0" borderId="0" xfId="0" applyNumberFormat="1" applyFont="1"/>
    <xf numFmtId="166" fontId="9" fillId="0" borderId="0" xfId="1" applyNumberFormat="1" applyFont="1" applyAlignment="1">
      <alignment horizontal="right"/>
    </xf>
    <xf numFmtId="49" fontId="18" fillId="0" borderId="0" xfId="0" applyNumberFormat="1" applyFont="1"/>
    <xf numFmtId="49" fontId="15" fillId="0" borderId="0" xfId="1" applyNumberFormat="1" applyFont="1" applyAlignment="1">
      <alignment horizontal="right"/>
    </xf>
    <xf numFmtId="49" fontId="15" fillId="0" borderId="0" xfId="1" applyNumberFormat="1" applyFont="1" applyBorder="1"/>
    <xf numFmtId="166" fontId="9" fillId="0" borderId="4" xfId="1" applyNumberFormat="1" applyFont="1" applyBorder="1" applyAlignment="1">
      <alignment horizontal="right"/>
    </xf>
    <xf numFmtId="3" fontId="15" fillId="0" borderId="0" xfId="1" applyNumberFormat="1" applyFont="1" applyBorder="1"/>
    <xf numFmtId="166" fontId="15" fillId="0" borderId="0" xfId="1" applyNumberFormat="1" applyFont="1"/>
    <xf numFmtId="0" fontId="17" fillId="0" borderId="0" xfId="0" applyFont="1"/>
    <xf numFmtId="0" fontId="20" fillId="0" borderId="0" xfId="0" applyFont="1"/>
    <xf numFmtId="167" fontId="21" fillId="0" borderId="0" xfId="1" applyNumberFormat="1" applyFont="1"/>
    <xf numFmtId="0" fontId="22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3" fontId="6" fillId="0" borderId="2" xfId="1" applyNumberFormat="1" applyFont="1" applyBorder="1"/>
    <xf numFmtId="3" fontId="6" fillId="0" borderId="3" xfId="1" applyNumberFormat="1" applyFont="1" applyBorder="1"/>
    <xf numFmtId="3" fontId="23" fillId="0" borderId="2" xfId="0" applyNumberFormat="1" applyFont="1" applyBorder="1"/>
    <xf numFmtId="3" fontId="6" fillId="0" borderId="1" xfId="1" applyNumberFormat="1" applyFont="1" applyBorder="1"/>
    <xf numFmtId="3" fontId="6" fillId="0" borderId="2" xfId="0" applyNumberFormat="1" applyFont="1" applyBorder="1"/>
    <xf numFmtId="0" fontId="6" fillId="0" borderId="3" xfId="0" applyFont="1" applyBorder="1"/>
    <xf numFmtId="0" fontId="0" fillId="0" borderId="2" xfId="0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4" fontId="24" fillId="0" borderId="2" xfId="0" applyNumberFormat="1" applyFont="1" applyBorder="1" applyAlignment="1">
      <alignment horizontal="centerContinuous"/>
    </xf>
    <xf numFmtId="3" fontId="5" fillId="2" borderId="1" xfId="1" applyNumberFormat="1" applyFont="1" applyFill="1" applyBorder="1" applyAlignment="1">
      <alignment horizontal="centerContinuous"/>
    </xf>
    <xf numFmtId="3" fontId="5" fillId="2" borderId="2" xfId="1" applyNumberFormat="1" applyFont="1" applyFill="1" applyBorder="1" applyAlignment="1">
      <alignment horizontal="centerContinuous"/>
    </xf>
    <xf numFmtId="3" fontId="5" fillId="2" borderId="3" xfId="1" applyNumberFormat="1" applyFont="1" applyFill="1" applyBorder="1" applyAlignment="1">
      <alignment horizontal="centerContinuous"/>
    </xf>
    <xf numFmtId="0" fontId="0" fillId="0" borderId="3" xfId="0" applyBorder="1"/>
    <xf numFmtId="0" fontId="5" fillId="0" borderId="8" xfId="0" applyFont="1" applyBorder="1"/>
    <xf numFmtId="0" fontId="5" fillId="0" borderId="0" xfId="0" applyFont="1" applyBorder="1"/>
    <xf numFmtId="0" fontId="5" fillId="0" borderId="9" xfId="0" applyFont="1" applyBorder="1"/>
    <xf numFmtId="3" fontId="25" fillId="0" borderId="13" xfId="1" applyNumberFormat="1" applyFont="1" applyBorder="1" applyAlignment="1">
      <alignment horizontal="center"/>
    </xf>
    <xf numFmtId="3" fontId="25" fillId="0" borderId="14" xfId="1" applyNumberFormat="1" applyFont="1" applyBorder="1" applyAlignment="1">
      <alignment horizontal="center"/>
    </xf>
    <xf numFmtId="3" fontId="25" fillId="0" borderId="15" xfId="1" applyNumberFormat="1" applyFont="1" applyBorder="1" applyAlignment="1">
      <alignment horizontal="center"/>
    </xf>
    <xf numFmtId="0" fontId="26" fillId="3" borderId="0" xfId="0" applyFont="1" applyFill="1" applyBorder="1" applyAlignment="1">
      <alignment horizontal="centerContinuous"/>
    </xf>
    <xf numFmtId="3" fontId="25" fillId="0" borderId="16" xfId="1" applyNumberFormat="1" applyFont="1" applyBorder="1" applyAlignment="1">
      <alignment horizontal="center"/>
    </xf>
    <xf numFmtId="3" fontId="25" fillId="0" borderId="17" xfId="1" applyNumberFormat="1" applyFont="1" applyBorder="1" applyAlignment="1">
      <alignment horizontal="center"/>
    </xf>
    <xf numFmtId="0" fontId="0" fillId="0" borderId="9" xfId="0" applyBorder="1"/>
    <xf numFmtId="0" fontId="27" fillId="0" borderId="8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3" fontId="9" fillId="0" borderId="8" xfId="1" applyNumberFormat="1" applyFont="1" applyBorder="1"/>
    <xf numFmtId="3" fontId="9" fillId="0" borderId="18" xfId="1" applyNumberFormat="1" applyFont="1" applyBorder="1"/>
    <xf numFmtId="3" fontId="9" fillId="0" borderId="9" xfId="1" applyNumberFormat="1" applyFont="1" applyBorder="1"/>
    <xf numFmtId="0" fontId="9" fillId="3" borderId="0" xfId="0" applyFont="1" applyFill="1" applyBorder="1" applyAlignment="1">
      <alignment horizontal="centerContinuous"/>
    </xf>
    <xf numFmtId="3" fontId="9" fillId="0" borderId="19" xfId="1" applyNumberFormat="1" applyFont="1" applyBorder="1"/>
    <xf numFmtId="3" fontId="9" fillId="0" borderId="20" xfId="1" applyNumberFormat="1" applyFont="1" applyBorder="1"/>
    <xf numFmtId="0" fontId="6" fillId="0" borderId="8" xfId="0" applyFont="1" applyBorder="1"/>
    <xf numFmtId="0" fontId="6" fillId="0" borderId="9" xfId="0" applyFont="1" applyBorder="1"/>
    <xf numFmtId="164" fontId="9" fillId="0" borderId="8" xfId="2" applyNumberFormat="1" applyFont="1" applyBorder="1"/>
    <xf numFmtId="164" fontId="9" fillId="0" borderId="18" xfId="2" applyNumberFormat="1" applyFont="1" applyBorder="1"/>
    <xf numFmtId="164" fontId="9" fillId="0" borderId="9" xfId="2" applyNumberFormat="1" applyFont="1" applyBorder="1"/>
    <xf numFmtId="164" fontId="9" fillId="0" borderId="19" xfId="2" applyNumberFormat="1" applyFont="1" applyBorder="1"/>
    <xf numFmtId="164" fontId="9" fillId="0" borderId="20" xfId="2" applyNumberFormat="1" applyFont="1" applyBorder="1"/>
    <xf numFmtId="166" fontId="9" fillId="0" borderId="19" xfId="1" applyNumberFormat="1" applyFont="1" applyBorder="1"/>
    <xf numFmtId="166" fontId="9" fillId="0" borderId="20" xfId="1" applyNumberFormat="1" applyFont="1" applyBorder="1"/>
    <xf numFmtId="3" fontId="20" fillId="0" borderId="21" xfId="1" applyNumberFormat="1" applyFont="1" applyBorder="1"/>
    <xf numFmtId="3" fontId="20" fillId="0" borderId="22" xfId="1" applyNumberFormat="1" applyFont="1" applyBorder="1"/>
    <xf numFmtId="166" fontId="20" fillId="0" borderId="23" xfId="1" applyNumberFormat="1" applyFont="1" applyBorder="1"/>
    <xf numFmtId="0" fontId="20" fillId="3" borderId="0" xfId="0" applyFont="1" applyFill="1" applyBorder="1" applyAlignment="1">
      <alignment horizontal="centerContinuous"/>
    </xf>
    <xf numFmtId="3" fontId="20" fillId="0" borderId="24" xfId="1" applyNumberFormat="1" applyFont="1" applyBorder="1"/>
    <xf numFmtId="166" fontId="20" fillId="0" borderId="25" xfId="1" applyNumberFormat="1" applyFont="1" applyBorder="1"/>
    <xf numFmtId="166" fontId="9" fillId="0" borderId="8" xfId="1" applyNumberFormat="1" applyFont="1" applyBorder="1"/>
    <xf numFmtId="166" fontId="9" fillId="0" borderId="18" xfId="1" applyNumberFormat="1" applyFont="1" applyBorder="1"/>
    <xf numFmtId="166" fontId="28" fillId="0" borderId="8" xfId="1" applyNumberFormat="1" applyFont="1" applyBorder="1"/>
    <xf numFmtId="3" fontId="0" fillId="0" borderId="0" xfId="0" applyNumberFormat="1"/>
    <xf numFmtId="3" fontId="9" fillId="0" borderId="16" xfId="1" applyNumberFormat="1" applyFont="1" applyBorder="1"/>
    <xf numFmtId="166" fontId="20" fillId="0" borderId="22" xfId="1" applyNumberFormat="1" applyFont="1" applyBorder="1"/>
    <xf numFmtId="164" fontId="5" fillId="2" borderId="21" xfId="2" applyNumberFormat="1" applyFont="1" applyFill="1" applyBorder="1"/>
    <xf numFmtId="164" fontId="5" fillId="2" borderId="22" xfId="2" applyNumberFormat="1" applyFont="1" applyFill="1" applyBorder="1"/>
    <xf numFmtId="164" fontId="5" fillId="2" borderId="23" xfId="2" applyNumberFormat="1" applyFont="1" applyFill="1" applyBorder="1"/>
    <xf numFmtId="0" fontId="5" fillId="3" borderId="0" xfId="0" applyFont="1" applyFill="1" applyBorder="1" applyAlignment="1">
      <alignment horizontal="centerContinuous"/>
    </xf>
    <xf numFmtId="164" fontId="5" fillId="2" borderId="24" xfId="2" applyNumberFormat="1" applyFont="1" applyFill="1" applyBorder="1"/>
    <xf numFmtId="164" fontId="5" fillId="2" borderId="26" xfId="2" applyNumberFormat="1" applyFont="1" applyFill="1" applyBorder="1"/>
    <xf numFmtId="164" fontId="5" fillId="0" borderId="21" xfId="2" applyNumberFormat="1" applyFont="1" applyFill="1" applyBorder="1"/>
    <xf numFmtId="164" fontId="5" fillId="0" borderId="22" xfId="2" applyNumberFormat="1" applyFont="1" applyFill="1" applyBorder="1"/>
    <xf numFmtId="164" fontId="5" fillId="0" borderId="23" xfId="2" applyNumberFormat="1" applyFont="1" applyFill="1" applyBorder="1"/>
    <xf numFmtId="164" fontId="5" fillId="2" borderId="27" xfId="2" applyNumberFormat="1" applyFont="1" applyFill="1" applyBorder="1"/>
    <xf numFmtId="3" fontId="28" fillId="0" borderId="21" xfId="1" applyNumberFormat="1" applyFont="1" applyBorder="1"/>
    <xf numFmtId="3" fontId="9" fillId="0" borderId="22" xfId="1" applyNumberFormat="1" applyFont="1" applyBorder="1"/>
    <xf numFmtId="164" fontId="9" fillId="0" borderId="23" xfId="2" applyNumberFormat="1" applyFont="1" applyBorder="1"/>
    <xf numFmtId="164" fontId="9" fillId="0" borderId="25" xfId="2" applyNumberFormat="1" applyFont="1" applyBorder="1"/>
    <xf numFmtId="3" fontId="9" fillId="0" borderId="21" xfId="1" applyNumberFormat="1" applyFont="1" applyBorder="1"/>
    <xf numFmtId="0" fontId="11" fillId="0" borderId="8" xfId="0" applyFont="1" applyBorder="1"/>
    <xf numFmtId="3" fontId="9" fillId="0" borderId="28" xfId="1" applyNumberFormat="1" applyFont="1" applyBorder="1"/>
    <xf numFmtId="0" fontId="6" fillId="0" borderId="0" xfId="0" applyFont="1" applyBorder="1" applyAlignment="1">
      <alignment horizontal="centerContinuous"/>
    </xf>
    <xf numFmtId="0" fontId="6" fillId="0" borderId="9" xfId="0" applyFont="1" applyBorder="1" applyAlignment="1">
      <alignment horizontal="centerContinuous"/>
    </xf>
    <xf numFmtId="164" fontId="28" fillId="3" borderId="8" xfId="4" applyNumberFormat="1" applyFont="1" applyFill="1" applyBorder="1"/>
    <xf numFmtId="164" fontId="28" fillId="3" borderId="18" xfId="4" applyNumberFormat="1" applyFont="1" applyFill="1" applyBorder="1"/>
    <xf numFmtId="164" fontId="28" fillId="3" borderId="9" xfId="4" applyNumberFormat="1" applyFont="1" applyFill="1" applyBorder="1"/>
    <xf numFmtId="164" fontId="28" fillId="3" borderId="19" xfId="4" applyNumberFormat="1" applyFont="1" applyFill="1" applyBorder="1"/>
    <xf numFmtId="164" fontId="28" fillId="3" borderId="20" xfId="4" applyNumberFormat="1" applyFont="1" applyFill="1" applyBorder="1"/>
    <xf numFmtId="3" fontId="28" fillId="0" borderId="8" xfId="1" applyNumberFormat="1" applyFont="1" applyBorder="1"/>
    <xf numFmtId="166" fontId="9" fillId="0" borderId="9" xfId="1" applyNumberFormat="1" applyFont="1" applyBorder="1"/>
    <xf numFmtId="165" fontId="9" fillId="0" borderId="13" xfId="1" applyNumberFormat="1" applyFont="1" applyBorder="1"/>
    <xf numFmtId="165" fontId="9" fillId="0" borderId="14" xfId="1" applyNumberFormat="1" applyFont="1" applyBorder="1"/>
    <xf numFmtId="166" fontId="9" fillId="0" borderId="15" xfId="1" applyNumberFormat="1" applyFont="1" applyBorder="1"/>
    <xf numFmtId="166" fontId="9" fillId="0" borderId="29" xfId="5" applyNumberFormat="1" applyFont="1" applyBorder="1"/>
    <xf numFmtId="2" fontId="9" fillId="0" borderId="29" xfId="0" applyNumberFormat="1" applyFont="1" applyBorder="1"/>
    <xf numFmtId="164" fontId="28" fillId="3" borderId="28" xfId="4" applyNumberFormat="1" applyFont="1" applyFill="1" applyBorder="1"/>
    <xf numFmtId="166" fontId="9" fillId="3" borderId="0" xfId="1" applyNumberFormat="1" applyFont="1" applyFill="1" applyBorder="1" applyAlignment="1">
      <alignment horizontal="centerContinuous"/>
    </xf>
    <xf numFmtId="37" fontId="9" fillId="0" borderId="20" xfId="1" applyNumberFormat="1" applyFont="1" applyBorder="1"/>
    <xf numFmtId="165" fontId="9" fillId="0" borderId="18" xfId="1" applyNumberFormat="1" applyFont="1" applyBorder="1"/>
    <xf numFmtId="165" fontId="9" fillId="3" borderId="0" xfId="1" applyNumberFormat="1" applyFont="1" applyFill="1" applyBorder="1" applyAlignment="1">
      <alignment horizontal="centerContinuous"/>
    </xf>
    <xf numFmtId="165" fontId="9" fillId="0" borderId="19" xfId="1" applyNumberFormat="1" applyFont="1" applyBorder="1"/>
    <xf numFmtId="165" fontId="9" fillId="0" borderId="20" xfId="1" applyNumberFormat="1" applyFont="1" applyBorder="1"/>
    <xf numFmtId="3" fontId="9" fillId="0" borderId="14" xfId="1" applyNumberFormat="1" applyFont="1" applyBorder="1"/>
    <xf numFmtId="3" fontId="7" fillId="3" borderId="22" xfId="1" applyNumberFormat="1" applyFont="1" applyFill="1" applyBorder="1"/>
    <xf numFmtId="3" fontId="7" fillId="3" borderId="21" xfId="1" applyNumberFormat="1" applyFont="1" applyFill="1" applyBorder="1"/>
    <xf numFmtId="0" fontId="28" fillId="3" borderId="0" xfId="0" applyFont="1" applyFill="1" applyBorder="1" applyAlignment="1">
      <alignment horizontal="centerContinuous"/>
    </xf>
    <xf numFmtId="3" fontId="7" fillId="3" borderId="24" xfId="1" applyNumberFormat="1" applyFont="1" applyFill="1" applyBorder="1"/>
    <xf numFmtId="166" fontId="28" fillId="3" borderId="18" xfId="1" applyNumberFormat="1" applyFont="1" applyFill="1" applyBorder="1"/>
    <xf numFmtId="3" fontId="20" fillId="3" borderId="21" xfId="1" applyNumberFormat="1" applyFont="1" applyFill="1" applyBorder="1"/>
    <xf numFmtId="3" fontId="20" fillId="3" borderId="22" xfId="1" applyNumberFormat="1" applyFont="1" applyFill="1" applyBorder="1"/>
    <xf numFmtId="3" fontId="20" fillId="3" borderId="24" xfId="1" applyNumberFormat="1" applyFont="1" applyFill="1" applyBorder="1"/>
    <xf numFmtId="3" fontId="5" fillId="2" borderId="21" xfId="1" applyNumberFormat="1" applyFont="1" applyFill="1" applyBorder="1"/>
    <xf numFmtId="3" fontId="5" fillId="2" borderId="22" xfId="1" applyNumberFormat="1" applyFont="1" applyFill="1" applyBorder="1"/>
    <xf numFmtId="3" fontId="5" fillId="2" borderId="24" xfId="1" applyNumberFormat="1" applyFont="1" applyFill="1" applyBorder="1"/>
    <xf numFmtId="166" fontId="5" fillId="2" borderId="25" xfId="2" applyNumberFormat="1" applyFont="1" applyFill="1" applyBorder="1"/>
    <xf numFmtId="164" fontId="5" fillId="2" borderId="25" xfId="2" applyNumberFormat="1" applyFont="1" applyFill="1" applyBorder="1"/>
    <xf numFmtId="3" fontId="9" fillId="0" borderId="8" xfId="2" applyNumberFormat="1" applyFont="1" applyBorder="1"/>
    <xf numFmtId="166" fontId="20" fillId="3" borderId="21" xfId="1" applyNumberFormat="1" applyFont="1" applyFill="1" applyBorder="1"/>
    <xf numFmtId="166" fontId="20" fillId="3" borderId="22" xfId="1" applyNumberFormat="1" applyFont="1" applyFill="1" applyBorder="1"/>
    <xf numFmtId="166" fontId="20" fillId="3" borderId="23" xfId="1" applyNumberFormat="1" applyFont="1" applyFill="1" applyBorder="1"/>
    <xf numFmtId="166" fontId="20" fillId="3" borderId="24" xfId="1" applyNumberFormat="1" applyFont="1" applyFill="1" applyBorder="1"/>
    <xf numFmtId="166" fontId="20" fillId="3" borderId="25" xfId="1" applyNumberFormat="1" applyFont="1" applyFill="1" applyBorder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3" fontId="9" fillId="0" borderId="10" xfId="1" applyNumberFormat="1" applyFont="1" applyBorder="1"/>
    <xf numFmtId="166" fontId="20" fillId="0" borderId="30" xfId="1" applyNumberFormat="1" applyFont="1" applyBorder="1"/>
    <xf numFmtId="3" fontId="9" fillId="0" borderId="12" xfId="1" applyNumberFormat="1" applyFont="1" applyBorder="1"/>
    <xf numFmtId="0" fontId="9" fillId="3" borderId="11" xfId="0" applyFont="1" applyFill="1" applyBorder="1" applyAlignment="1">
      <alignment horizontal="centerContinuous"/>
    </xf>
    <xf numFmtId="3" fontId="9" fillId="0" borderId="31" xfId="1" applyNumberFormat="1" applyFont="1" applyBorder="1"/>
    <xf numFmtId="37" fontId="20" fillId="0" borderId="30" xfId="1" applyNumberFormat="1" applyFont="1" applyBorder="1"/>
    <xf numFmtId="3" fontId="9" fillId="0" borderId="32" xfId="1" applyNumberFormat="1" applyFont="1" applyBorder="1"/>
    <xf numFmtId="0" fontId="0" fillId="0" borderId="12" xfId="0" applyBorder="1"/>
    <xf numFmtId="0" fontId="5" fillId="0" borderId="0" xfId="0" applyFont="1"/>
    <xf numFmtId="4" fontId="3" fillId="0" borderId="5" xfId="0" applyNumberFormat="1" applyFont="1" applyBorder="1" applyAlignment="1">
      <alignment horizontal="centerContinuous"/>
    </xf>
    <xf numFmtId="4" fontId="3" fillId="0" borderId="6" xfId="0" applyNumberFormat="1" applyFont="1" applyBorder="1" applyAlignment="1">
      <alignment horizontal="centerContinuous"/>
    </xf>
    <xf numFmtId="4" fontId="3" fillId="0" borderId="7" xfId="0" applyNumberFormat="1" applyFont="1" applyBorder="1" applyAlignment="1">
      <alignment horizontal="centerContinuous"/>
    </xf>
    <xf numFmtId="4" fontId="2" fillId="0" borderId="8" xfId="0" applyNumberFormat="1" applyFont="1" applyBorder="1" applyAlignment="1">
      <alignment horizontal="centerContinuous"/>
    </xf>
    <xf numFmtId="4" fontId="2" fillId="0" borderId="0" xfId="0" applyNumberFormat="1" applyFont="1" applyBorder="1" applyAlignment="1">
      <alignment horizontal="centerContinuous"/>
    </xf>
    <xf numFmtId="4" fontId="2" fillId="0" borderId="9" xfId="0" applyNumberFormat="1" applyFont="1" applyBorder="1" applyAlignment="1">
      <alignment horizontal="centerContinuous"/>
    </xf>
    <xf numFmtId="4" fontId="2" fillId="0" borderId="10" xfId="0" applyNumberFormat="1" applyFont="1" applyBorder="1" applyAlignment="1">
      <alignment horizontal="centerContinuous"/>
    </xf>
    <xf numFmtId="4" fontId="2" fillId="0" borderId="11" xfId="0" applyNumberFormat="1" applyFont="1" applyBorder="1" applyAlignment="1">
      <alignment horizontal="centerContinuous"/>
    </xf>
    <xf numFmtId="4" fontId="2" fillId="0" borderId="12" xfId="0" applyNumberFormat="1" applyFont="1" applyBorder="1" applyAlignment="1">
      <alignment horizontal="centerContinuous"/>
    </xf>
    <xf numFmtId="3" fontId="6" fillId="0" borderId="11" xfId="1" applyNumberFormat="1" applyFont="1" applyBorder="1"/>
    <xf numFmtId="3" fontId="6" fillId="0" borderId="12" xfId="1" applyNumberFormat="1" applyFont="1" applyBorder="1"/>
    <xf numFmtId="3" fontId="23" fillId="0" borderId="1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4" fontId="24" fillId="0" borderId="6" xfId="0" applyNumberFormat="1" applyFont="1" applyBorder="1" applyAlignment="1">
      <alignment horizontal="centerContinuous"/>
    </xf>
    <xf numFmtId="3" fontId="25" fillId="0" borderId="33" xfId="1" applyNumberFormat="1" applyFont="1" applyBorder="1" applyAlignment="1">
      <alignment horizontal="center"/>
    </xf>
    <xf numFmtId="3" fontId="25" fillId="0" borderId="34" xfId="1" applyNumberFormat="1" applyFont="1" applyBorder="1" applyAlignment="1">
      <alignment horizontal="center"/>
    </xf>
    <xf numFmtId="3" fontId="25" fillId="0" borderId="35" xfId="1" applyNumberFormat="1" applyFont="1" applyBorder="1" applyAlignment="1">
      <alignment horizontal="center"/>
    </xf>
    <xf numFmtId="164" fontId="5" fillId="0" borderId="24" xfId="2" applyNumberFormat="1" applyFont="1" applyFill="1" applyBorder="1"/>
    <xf numFmtId="164" fontId="5" fillId="0" borderId="27" xfId="2" applyNumberFormat="1" applyFont="1" applyFill="1" applyBorder="1"/>
    <xf numFmtId="3" fontId="9" fillId="0" borderId="24" xfId="1" applyNumberFormat="1" applyFont="1" applyBorder="1"/>
    <xf numFmtId="3" fontId="9" fillId="0" borderId="36" xfId="1" applyNumberFormat="1" applyFont="1" applyBorder="1"/>
    <xf numFmtId="0" fontId="0" fillId="0" borderId="0" xfId="0" applyBorder="1"/>
    <xf numFmtId="164" fontId="6" fillId="0" borderId="0" xfId="0" applyNumberFormat="1" applyFont="1" applyBorder="1"/>
    <xf numFmtId="166" fontId="6" fillId="0" borderId="0" xfId="1" applyNumberFormat="1" applyFont="1" applyBorder="1"/>
    <xf numFmtId="166" fontId="0" fillId="0" borderId="0" xfId="1" applyNumberFormat="1" applyFont="1" applyBorder="1"/>
    <xf numFmtId="0" fontId="29" fillId="0" borderId="0" xfId="0" applyFont="1"/>
    <xf numFmtId="3" fontId="5" fillId="2" borderId="5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3" fontId="5" fillId="2" borderId="7" xfId="1" applyNumberFormat="1" applyFont="1" applyFill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3" fontId="5" fillId="2" borderId="2" xfId="1" applyNumberFormat="1" applyFont="1" applyFill="1" applyBorder="1" applyAlignment="1">
      <alignment horizontal="center"/>
    </xf>
    <xf numFmtId="3" fontId="5" fillId="2" borderId="3" xfId="1" applyNumberFormat="1" applyFont="1" applyFill="1" applyBorder="1" applyAlignment="1">
      <alignment horizontal="center"/>
    </xf>
  </cellXfs>
  <cellStyles count="6">
    <cellStyle name="Millares" xfId="1" builtinId="3"/>
    <cellStyle name="Millares_Libro2" xfId="5"/>
    <cellStyle name="Moneda" xfId="2" builtinId="4"/>
    <cellStyle name="Moneda [0]" xfId="3" builtinId="7"/>
    <cellStyle name="Moneda_Libro2" xf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3</xdr:row>
      <xdr:rowOff>0</xdr:rowOff>
    </xdr:from>
    <xdr:to>
      <xdr:col>17</xdr:col>
      <xdr:colOff>685800</xdr:colOff>
      <xdr:row>8</xdr:row>
      <xdr:rowOff>123825</xdr:rowOff>
    </xdr:to>
    <xdr:sp macro="" textlink="">
      <xdr:nvSpPr>
        <xdr:cNvPr id="2" name="1 CuadroTexto"/>
        <xdr:cNvSpPr txBox="1"/>
      </xdr:nvSpPr>
      <xdr:spPr>
        <a:xfrm>
          <a:off x="8696325" y="619125"/>
          <a:ext cx="2933700" cy="10953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latin typeface="+mn-lt"/>
              <a:ea typeface="+mn-ea"/>
              <a:cs typeface="+mn-cs"/>
            </a:rPr>
            <a:t>Este documento incluye los comparativos presupuestales del mes de febrero, marzo y abril del año 2011. Además los balances generales del mes de marzo y abril del 2011.</a:t>
          </a:r>
        </a:p>
        <a:p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/edosfinan/2011/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%20COMPAQ/respaldolanix/edosfinan/2003/NOVIEM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/edosfinan/2011/Prorrateo-Ppto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/edosfinan/2011/FEBRER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/edosfinan/2011/MARZ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/edosfinan/2011/ABRI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3"/>
      <sheetName val="Patronato3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E17">
            <v>12940954</v>
          </cell>
        </row>
        <row r="18">
          <cell r="E18">
            <v>80041857</v>
          </cell>
        </row>
        <row r="19">
          <cell r="E19">
            <v>12585625</v>
          </cell>
        </row>
        <row r="20">
          <cell r="E20">
            <v>380615</v>
          </cell>
        </row>
        <row r="21">
          <cell r="E21">
            <v>292988</v>
          </cell>
        </row>
        <row r="22">
          <cell r="E22">
            <v>2601883</v>
          </cell>
        </row>
        <row r="23">
          <cell r="E23">
            <v>334648</v>
          </cell>
        </row>
        <row r="24">
          <cell r="E24">
            <v>1116536</v>
          </cell>
        </row>
        <row r="25">
          <cell r="E25">
            <v>3100343</v>
          </cell>
        </row>
        <row r="29">
          <cell r="E29">
            <v>15049567</v>
          </cell>
        </row>
        <row r="33">
          <cell r="E33">
            <v>68796732</v>
          </cell>
        </row>
        <row r="34">
          <cell r="E34">
            <v>5341320</v>
          </cell>
        </row>
        <row r="35">
          <cell r="E35">
            <v>3216582</v>
          </cell>
        </row>
        <row r="36">
          <cell r="E36">
            <v>4135296</v>
          </cell>
        </row>
        <row r="37">
          <cell r="E37">
            <v>1759376</v>
          </cell>
        </row>
        <row r="39">
          <cell r="E39">
            <v>22804</v>
          </cell>
        </row>
        <row r="40">
          <cell r="E40">
            <v>14848</v>
          </cell>
        </row>
        <row r="41">
          <cell r="E41">
            <v>103615</v>
          </cell>
        </row>
        <row r="42">
          <cell r="E42">
            <v>848</v>
          </cell>
        </row>
        <row r="43">
          <cell r="E43">
            <v>44104</v>
          </cell>
        </row>
        <row r="44">
          <cell r="E44">
            <v>0.01</v>
          </cell>
        </row>
        <row r="45">
          <cell r="E45">
            <v>136</v>
          </cell>
        </row>
        <row r="46">
          <cell r="E46">
            <v>794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3000000</v>
          </cell>
        </row>
        <row r="54">
          <cell r="E54">
            <v>1200000</v>
          </cell>
        </row>
        <row r="55">
          <cell r="E55">
            <v>339751</v>
          </cell>
        </row>
        <row r="57">
          <cell r="E57">
            <v>1200000</v>
          </cell>
        </row>
        <row r="58">
          <cell r="E58">
            <v>0</v>
          </cell>
        </row>
        <row r="59">
          <cell r="E59">
            <v>0</v>
          </cell>
        </row>
      </sheetData>
      <sheetData sheetId="6" refreshError="1"/>
      <sheetData sheetId="7" refreshError="1"/>
      <sheetData sheetId="8" refreshError="1">
        <row r="6">
          <cell r="E6">
            <v>78554000</v>
          </cell>
        </row>
        <row r="7">
          <cell r="E7">
            <v>57639399</v>
          </cell>
        </row>
        <row r="8">
          <cell r="E8">
            <v>0</v>
          </cell>
        </row>
        <row r="10">
          <cell r="E10">
            <v>2199590</v>
          </cell>
        </row>
        <row r="11">
          <cell r="E11">
            <v>308711</v>
          </cell>
        </row>
        <row r="12">
          <cell r="E12">
            <v>0</v>
          </cell>
        </row>
        <row r="13">
          <cell r="E13">
            <v>724355</v>
          </cell>
        </row>
        <row r="15">
          <cell r="E15">
            <v>12932820</v>
          </cell>
        </row>
        <row r="16">
          <cell r="E16">
            <v>79139095</v>
          </cell>
        </row>
        <row r="17">
          <cell r="E17">
            <v>15590735</v>
          </cell>
        </row>
        <row r="18">
          <cell r="E18">
            <v>808024</v>
          </cell>
        </row>
        <row r="19">
          <cell r="E19">
            <v>200737</v>
          </cell>
        </row>
        <row r="20">
          <cell r="E20">
            <v>205088</v>
          </cell>
        </row>
        <row r="21">
          <cell r="E21">
            <v>1904338</v>
          </cell>
        </row>
        <row r="22">
          <cell r="E22">
            <v>339122</v>
          </cell>
        </row>
        <row r="23">
          <cell r="E23">
            <v>572560</v>
          </cell>
        </row>
        <row r="24">
          <cell r="E24">
            <v>3376216</v>
          </cell>
        </row>
        <row r="29">
          <cell r="E29">
            <v>15442618</v>
          </cell>
        </row>
        <row r="34">
          <cell r="E34">
            <v>70590071</v>
          </cell>
        </row>
        <row r="35">
          <cell r="E35">
            <v>5693026</v>
          </cell>
        </row>
        <row r="36">
          <cell r="E36">
            <v>2851607</v>
          </cell>
        </row>
        <row r="37">
          <cell r="E37">
            <v>1731259</v>
          </cell>
        </row>
        <row r="38">
          <cell r="E38">
            <v>2400440</v>
          </cell>
        </row>
        <row r="40">
          <cell r="E40">
            <v>76927</v>
          </cell>
        </row>
        <row r="41">
          <cell r="E41">
            <v>71548</v>
          </cell>
        </row>
        <row r="42">
          <cell r="E42">
            <v>218572</v>
          </cell>
        </row>
        <row r="43">
          <cell r="E43">
            <v>0</v>
          </cell>
        </row>
        <row r="44">
          <cell r="E44">
            <v>11966</v>
          </cell>
        </row>
        <row r="45">
          <cell r="E45">
            <v>0</v>
          </cell>
        </row>
        <row r="46">
          <cell r="E46">
            <v>20350</v>
          </cell>
        </row>
        <row r="47">
          <cell r="E47">
            <v>1270</v>
          </cell>
        </row>
        <row r="52">
          <cell r="E52">
            <v>77210</v>
          </cell>
        </row>
        <row r="53">
          <cell r="E53">
            <v>1439375</v>
          </cell>
        </row>
        <row r="54">
          <cell r="E54">
            <v>358122</v>
          </cell>
        </row>
        <row r="55">
          <cell r="E55">
            <v>10803</v>
          </cell>
        </row>
        <row r="56">
          <cell r="E56">
            <v>0</v>
          </cell>
        </row>
        <row r="57">
          <cell r="E57">
            <v>713279</v>
          </cell>
        </row>
      </sheetData>
      <sheetData sheetId="9" refreshError="1"/>
      <sheetData sheetId="10" refreshError="1"/>
      <sheetData sheetId="11" refreshError="1"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2805083</v>
          </cell>
        </row>
        <row r="55">
          <cell r="E55">
            <v>0</v>
          </cell>
        </row>
        <row r="56">
          <cell r="E56">
            <v>725471</v>
          </cell>
        </row>
        <row r="57">
          <cell r="E57">
            <v>130597</v>
          </cell>
        </row>
        <row r="58">
          <cell r="E58">
            <v>0</v>
          </cell>
        </row>
        <row r="59">
          <cell r="E59">
            <v>745232</v>
          </cell>
        </row>
        <row r="60">
          <cell r="E60">
            <v>0</v>
          </cell>
        </row>
        <row r="61">
          <cell r="E61">
            <v>0</v>
          </cell>
        </row>
        <row r="73">
          <cell r="E73">
            <v>0</v>
          </cell>
        </row>
        <row r="74">
          <cell r="E74">
            <v>1709437</v>
          </cell>
        </row>
        <row r="75">
          <cell r="E75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  <sheetName val="COMPRES"/>
      <sheetName val="BAL"/>
      <sheetName val="BALCOM"/>
      <sheetName val="rdo"/>
      <sheetName val="RDOACUM"/>
      <sheetName val="IYE"/>
      <sheetName val="CAJA"/>
      <sheetName val="CUSTODIA"/>
      <sheetName val="balan"/>
      <sheetName val="GRAFICO"/>
      <sheetName val="COMPARATIVO GLOBAL"/>
      <sheetName val="edad de empleados &quot;P&quot; "/>
    </sheetNames>
    <sheetDataSet>
      <sheetData sheetId="0" refreshError="1">
        <row r="8">
          <cell r="I8">
            <v>307560118</v>
          </cell>
          <cell r="J8">
            <v>0</v>
          </cell>
        </row>
        <row r="9">
          <cell r="I9">
            <v>209881081</v>
          </cell>
          <cell r="J9">
            <v>0</v>
          </cell>
        </row>
        <row r="11">
          <cell r="I11">
            <v>517441199</v>
          </cell>
          <cell r="J11">
            <v>0</v>
          </cell>
        </row>
        <row r="12">
          <cell r="I12">
            <v>32706744.140000001</v>
          </cell>
          <cell r="J12">
            <v>157</v>
          </cell>
        </row>
        <row r="13">
          <cell r="I13">
            <v>10243264.48</v>
          </cell>
          <cell r="J13">
            <v>228</v>
          </cell>
        </row>
        <row r="14">
          <cell r="I14">
            <v>52509047.629999995</v>
          </cell>
          <cell r="J14">
            <v>61</v>
          </cell>
        </row>
        <row r="16">
          <cell r="I16">
            <v>102960501.67</v>
          </cell>
          <cell r="J16">
            <v>14961</v>
          </cell>
        </row>
        <row r="17">
          <cell r="I17">
            <v>44855503.149999999</v>
          </cell>
          <cell r="J17">
            <v>-1391742.401609689</v>
          </cell>
        </row>
        <row r="18">
          <cell r="I18">
            <v>89762451.75</v>
          </cell>
          <cell r="J18">
            <v>-143511.65878340602</v>
          </cell>
        </row>
        <row r="20">
          <cell r="I20">
            <v>6456089</v>
          </cell>
          <cell r="J20">
            <v>-824872.64402966667</v>
          </cell>
        </row>
        <row r="21">
          <cell r="I21">
            <v>3066490.5</v>
          </cell>
          <cell r="J21">
            <v>-837165.03425335465</v>
          </cell>
        </row>
        <row r="22">
          <cell r="I22">
            <v>13963946.98</v>
          </cell>
          <cell r="J22">
            <v>5476590.1017196476</v>
          </cell>
        </row>
        <row r="23">
          <cell r="I23">
            <v>1227930.77</v>
          </cell>
          <cell r="J23">
            <v>1184117.2799068643</v>
          </cell>
        </row>
        <row r="24">
          <cell r="I24">
            <v>4592975.79</v>
          </cell>
          <cell r="J24">
            <v>-1225917.1606967468</v>
          </cell>
        </row>
        <row r="25">
          <cell r="I25">
            <v>20445177.010000002</v>
          </cell>
          <cell r="J25">
            <v>-13231678.671173085</v>
          </cell>
        </row>
        <row r="29">
          <cell r="I29">
            <v>20613852.129999999</v>
          </cell>
          <cell r="J29">
            <v>-1362199.5320105478</v>
          </cell>
        </row>
        <row r="33">
          <cell r="I33">
            <v>510902138.81</v>
          </cell>
          <cell r="J33">
            <v>-12416191.579727411</v>
          </cell>
        </row>
        <row r="34">
          <cell r="I34">
            <v>73849589.75</v>
          </cell>
          <cell r="J34">
            <v>-9525329.4005978554</v>
          </cell>
        </row>
        <row r="35">
          <cell r="I35">
            <v>31849267.199999999</v>
          </cell>
          <cell r="J35">
            <v>-3824257.4127516337</v>
          </cell>
        </row>
        <row r="36">
          <cell r="I36">
            <v>22904751.640000001</v>
          </cell>
          <cell r="J36">
            <v>-3869414.5812738873</v>
          </cell>
        </row>
        <row r="37">
          <cell r="I37">
            <v>13061729.01</v>
          </cell>
          <cell r="J37">
            <v>-3543144.310273502</v>
          </cell>
        </row>
        <row r="39">
          <cell r="I39">
            <v>652567476.40999997</v>
          </cell>
          <cell r="J39">
            <v>-33178337.284624338</v>
          </cell>
        </row>
        <row r="40">
          <cell r="I40">
            <v>735735.17</v>
          </cell>
          <cell r="J40">
            <v>285244.55788228533</v>
          </cell>
        </row>
        <row r="41">
          <cell r="I41">
            <v>40495.9</v>
          </cell>
          <cell r="J41">
            <v>21105.862146337357</v>
          </cell>
        </row>
        <row r="42">
          <cell r="I42">
            <v>1607360.2</v>
          </cell>
          <cell r="J42">
            <v>520483.54601779697</v>
          </cell>
        </row>
        <row r="43">
          <cell r="I43">
            <v>211682.3</v>
          </cell>
          <cell r="J43">
            <v>93897.730882829695</v>
          </cell>
        </row>
        <row r="44">
          <cell r="I44">
            <v>290385.82999999996</v>
          </cell>
          <cell r="J44">
            <v>169352.92368459678</v>
          </cell>
        </row>
        <row r="45">
          <cell r="I45">
            <v>0</v>
          </cell>
          <cell r="J45">
            <v>0</v>
          </cell>
        </row>
        <row r="46">
          <cell r="I46">
            <v>147895</v>
          </cell>
          <cell r="J46">
            <v>208716.60819465137</v>
          </cell>
        </row>
        <row r="49">
          <cell r="I49">
            <v>655739271.24000001</v>
          </cell>
          <cell r="J49">
            <v>-31918704.151584148</v>
          </cell>
        </row>
        <row r="50">
          <cell r="I50">
            <v>168000</v>
          </cell>
          <cell r="J50">
            <v>36500</v>
          </cell>
        </row>
        <row r="51">
          <cell r="I51">
            <v>181001.05</v>
          </cell>
          <cell r="J51">
            <v>358031.95</v>
          </cell>
        </row>
        <row r="52">
          <cell r="I52">
            <v>0</v>
          </cell>
          <cell r="J52">
            <v>0</v>
          </cell>
        </row>
        <row r="53">
          <cell r="I53">
            <v>23713675.899999999</v>
          </cell>
          <cell r="J53">
            <v>-4676884.8999999985</v>
          </cell>
        </row>
        <row r="54">
          <cell r="I54">
            <v>16195</v>
          </cell>
          <cell r="J54">
            <v>335137</v>
          </cell>
        </row>
        <row r="55">
          <cell r="I55">
            <v>1746494.88</v>
          </cell>
          <cell r="J55">
            <v>1149611.5700000003</v>
          </cell>
        </row>
        <row r="56">
          <cell r="I56">
            <v>4212298.28</v>
          </cell>
          <cell r="J56">
            <v>-17910.730000000447</v>
          </cell>
        </row>
        <row r="57">
          <cell r="I57">
            <v>1208098</v>
          </cell>
          <cell r="J57">
            <v>2950593.19</v>
          </cell>
        </row>
        <row r="58">
          <cell r="I58">
            <v>-548545.14000000013</v>
          </cell>
          <cell r="J58">
            <v>2881176.21</v>
          </cell>
        </row>
        <row r="61">
          <cell r="I61">
            <v>30565546.969999999</v>
          </cell>
          <cell r="J61">
            <v>3266212.2900000014</v>
          </cell>
        </row>
        <row r="63">
          <cell r="I63">
            <v>8524380</v>
          </cell>
          <cell r="J63">
            <v>8521861</v>
          </cell>
        </row>
        <row r="64">
          <cell r="I64" t="e">
            <v>#REF!</v>
          </cell>
          <cell r="J64" t="e">
            <v>#REF!</v>
          </cell>
        </row>
        <row r="65">
          <cell r="I65">
            <v>10506725.57</v>
          </cell>
          <cell r="J65">
            <v>2519</v>
          </cell>
        </row>
        <row r="66">
          <cell r="I66">
            <v>10183033.52</v>
          </cell>
          <cell r="J66">
            <v>59</v>
          </cell>
        </row>
        <row r="67">
          <cell r="I67">
            <v>1003318.21</v>
          </cell>
          <cell r="J67">
            <v>162</v>
          </cell>
        </row>
        <row r="69">
          <cell r="I69">
            <v>6363922.6299999999</v>
          </cell>
          <cell r="J69">
            <v>118</v>
          </cell>
        </row>
        <row r="70">
          <cell r="I70" t="e">
            <v>#REF!</v>
          </cell>
          <cell r="J70" t="e">
            <v>#REF!</v>
          </cell>
        </row>
        <row r="71">
          <cell r="I71">
            <v>58016772.629999995</v>
          </cell>
          <cell r="J71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br"/>
      <sheetName val="IyE-2010"/>
    </sheetNames>
    <sheetDataSet>
      <sheetData sheetId="0" refreshError="1">
        <row r="15">
          <cell r="AK15">
            <v>12940954.077413892</v>
          </cell>
          <cell r="AM15">
            <v>10053792.049977293</v>
          </cell>
          <cell r="AO15">
            <v>4929135.2742981659</v>
          </cell>
          <cell r="AQ15">
            <v>3981926.1300268983</v>
          </cell>
        </row>
        <row r="16">
          <cell r="AK16">
            <v>86041856.92334266</v>
          </cell>
          <cell r="AM16">
            <v>3955340.9948034948</v>
          </cell>
          <cell r="AO16">
            <v>3021610.0136684468</v>
          </cell>
          <cell r="AQ16">
            <v>4295437.3014150765</v>
          </cell>
        </row>
        <row r="17">
          <cell r="AK17">
            <v>12585624.75251019</v>
          </cell>
          <cell r="AM17">
            <v>5994171.7395677464</v>
          </cell>
          <cell r="AO17">
            <v>5400963.2169274809</v>
          </cell>
          <cell r="AQ17">
            <v>5720650.9201828791</v>
          </cell>
        </row>
        <row r="18">
          <cell r="AK18">
            <v>380615.18874629028</v>
          </cell>
          <cell r="AM18">
            <v>532951.19185552979</v>
          </cell>
          <cell r="AO18">
            <v>2458143.8500009053</v>
          </cell>
          <cell r="AQ18">
            <v>1077284.8455048921</v>
          </cell>
        </row>
        <row r="19">
          <cell r="AK19">
            <v>292988.26410445641</v>
          </cell>
          <cell r="AM19">
            <v>525674.53033428197</v>
          </cell>
          <cell r="AO19">
            <v>530247.34933956084</v>
          </cell>
          <cell r="AQ19">
            <v>325461.48952490056</v>
          </cell>
        </row>
        <row r="20">
          <cell r="AK20">
            <v>2601883.0930647324</v>
          </cell>
          <cell r="AM20">
            <v>8128796.5706717744</v>
          </cell>
          <cell r="AO20">
            <v>8630670.4236085378</v>
          </cell>
          <cell r="AQ20">
            <v>2063369.0568123672</v>
          </cell>
        </row>
        <row r="21">
          <cell r="AK21">
            <v>334648.25686401769</v>
          </cell>
          <cell r="AM21">
            <v>494229.88049181871</v>
          </cell>
          <cell r="AO21">
            <v>612499.98085161124</v>
          </cell>
          <cell r="AQ21">
            <v>448339.7180305277</v>
          </cell>
        </row>
        <row r="22">
          <cell r="AK22">
            <v>1116535.7369162699</v>
          </cell>
          <cell r="AM22">
            <v>346135.26521138276</v>
          </cell>
          <cell r="AO22">
            <v>201519.44477353714</v>
          </cell>
          <cell r="AQ22">
            <v>273046.81642656855</v>
          </cell>
        </row>
        <row r="23">
          <cell r="AK23">
            <v>3100343.3943252144</v>
          </cell>
          <cell r="AM23">
            <v>883476.83029647649</v>
          </cell>
          <cell r="AO23">
            <v>3538783.7942351094</v>
          </cell>
          <cell r="AQ23">
            <v>4866118.6494415589</v>
          </cell>
        </row>
        <row r="28">
          <cell r="AK28">
            <v>15049566.559884917</v>
          </cell>
          <cell r="AM28">
            <v>3019175.5138028557</v>
          </cell>
          <cell r="AO28">
            <v>1885131.0804668004</v>
          </cell>
          <cell r="AQ28">
            <v>2332151.462703458</v>
          </cell>
        </row>
        <row r="34">
          <cell r="AK34">
            <v>68796732.178501651</v>
          </cell>
          <cell r="AM34">
            <v>74188211.594473496</v>
          </cell>
          <cell r="AO34">
            <v>90285568.368733138</v>
          </cell>
          <cell r="AQ34">
            <v>64176529.571869545</v>
          </cell>
        </row>
        <row r="35">
          <cell r="AK35">
            <v>4341319.7883857386</v>
          </cell>
          <cell r="AM35">
            <v>10095363.424308201</v>
          </cell>
          <cell r="AO35">
            <v>13100254.264334643</v>
          </cell>
          <cell r="AQ35">
            <v>10548797.157246187</v>
          </cell>
        </row>
        <row r="36">
          <cell r="AK36">
            <v>3216582.4538240251</v>
          </cell>
          <cell r="AM36">
            <v>6438630.8912653774</v>
          </cell>
          <cell r="AO36">
            <v>7185042.3845632318</v>
          </cell>
          <cell r="AQ36">
            <v>6447359.4623802649</v>
          </cell>
        </row>
        <row r="37">
          <cell r="AK37">
            <v>1949336.1986123424</v>
          </cell>
          <cell r="AM37">
            <v>6175466.9485629844</v>
          </cell>
          <cell r="AO37">
            <v>5361575.9547491465</v>
          </cell>
          <cell r="AQ37">
            <v>5994497.4697419433</v>
          </cell>
        </row>
        <row r="38">
          <cell r="AK38">
            <v>559375.86095754732</v>
          </cell>
          <cell r="AM38">
            <v>3836280.1721479101</v>
          </cell>
          <cell r="AO38">
            <v>3770441.0787709337</v>
          </cell>
          <cell r="AQ38">
            <v>3512333.1091816574</v>
          </cell>
        </row>
        <row r="40">
          <cell r="AK40">
            <v>22803.71050817558</v>
          </cell>
          <cell r="AM40">
            <v>39932.618048438977</v>
          </cell>
          <cell r="AO40">
            <v>392905.66614155273</v>
          </cell>
          <cell r="AQ40">
            <v>171739.23362837086</v>
          </cell>
        </row>
        <row r="41">
          <cell r="AK41">
            <v>14848.403200368633</v>
          </cell>
          <cell r="AM41">
            <v>52505.653664888116</v>
          </cell>
          <cell r="AO41">
            <v>58837.869120581301</v>
          </cell>
          <cell r="AQ41">
            <v>27677.64092921303</v>
          </cell>
        </row>
        <row r="42">
          <cell r="AK42">
            <v>103614.82741491875</v>
          </cell>
          <cell r="AM42">
            <v>159116.76827029139</v>
          </cell>
          <cell r="AO42">
            <v>426393.27541596745</v>
          </cell>
          <cell r="AQ42">
            <v>438640.42949166219</v>
          </cell>
        </row>
        <row r="43">
          <cell r="AK43">
            <v>847.92359112725183</v>
          </cell>
          <cell r="AM43">
            <v>2234.4683432301736</v>
          </cell>
          <cell r="AO43">
            <v>1345.3994392710761</v>
          </cell>
          <cell r="AQ43">
            <v>14166.10666717451</v>
          </cell>
        </row>
        <row r="44">
          <cell r="AK44">
            <v>44104.330345743489</v>
          </cell>
          <cell r="AM44">
            <v>240259.27258197806</v>
          </cell>
          <cell r="AO44">
            <v>16759.091869061838</v>
          </cell>
          <cell r="AQ44">
            <v>33668.63634726758</v>
          </cell>
        </row>
        <row r="45">
          <cell r="AK45">
            <v>1.0253005938660844E-2</v>
          </cell>
          <cell r="AM45">
            <v>0</v>
          </cell>
          <cell r="AO45">
            <v>0</v>
          </cell>
          <cell r="AQ45">
            <v>0</v>
          </cell>
        </row>
        <row r="46">
          <cell r="AK46">
            <v>136.36497898418921</v>
          </cell>
          <cell r="AM46">
            <v>1735.1777130352064</v>
          </cell>
          <cell r="AO46">
            <v>76648.396495646855</v>
          </cell>
          <cell r="AQ46">
            <v>3881.2651450741228</v>
          </cell>
        </row>
        <row r="47">
          <cell r="AK47">
            <v>793.58265965234932</v>
          </cell>
          <cell r="AM47">
            <v>2980.948693600315</v>
          </cell>
          <cell r="AO47">
            <v>12101.74594547266</v>
          </cell>
          <cell r="AQ47">
            <v>26965.969534004646</v>
          </cell>
        </row>
        <row r="57">
          <cell r="BN57">
            <v>2185959.5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 refreshError="1"/>
      <sheetData sheetId="1" refreshError="1"/>
      <sheetData sheetId="2" refreshError="1"/>
      <sheetData sheetId="3">
        <row r="17">
          <cell r="L17">
            <v>22994746.049977295</v>
          </cell>
        </row>
        <row r="18">
          <cell r="L18">
            <v>83997197.994803488</v>
          </cell>
        </row>
        <row r="19">
          <cell r="L19">
            <v>18579796.739567745</v>
          </cell>
        </row>
        <row r="20">
          <cell r="L20">
            <v>913566.19185552979</v>
          </cell>
        </row>
        <row r="21">
          <cell r="L21">
            <v>818662.53033428197</v>
          </cell>
        </row>
        <row r="22">
          <cell r="L22">
            <v>10730679.570671774</v>
          </cell>
        </row>
        <row r="23">
          <cell r="L23">
            <v>828877.88049181877</v>
          </cell>
        </row>
        <row r="24">
          <cell r="L24">
            <v>1462671.2652113829</v>
          </cell>
        </row>
        <row r="25">
          <cell r="L25">
            <v>3983819.8302964764</v>
          </cell>
        </row>
        <row r="29">
          <cell r="L29">
            <v>18068742.513802856</v>
          </cell>
        </row>
        <row r="33">
          <cell r="L33">
            <v>142984943.59447348</v>
          </cell>
        </row>
        <row r="34">
          <cell r="L34">
            <v>15436683.424308201</v>
          </cell>
        </row>
        <row r="35">
          <cell r="L35">
            <v>9655212.8912653774</v>
          </cell>
        </row>
        <row r="36">
          <cell r="L36">
            <v>8124802.9485629844</v>
          </cell>
        </row>
        <row r="37">
          <cell r="L37">
            <v>5595656.1721479101</v>
          </cell>
        </row>
        <row r="40">
          <cell r="L40">
            <v>62736.618048438977</v>
          </cell>
        </row>
        <row r="41">
          <cell r="L41">
            <v>67353.653664888116</v>
          </cell>
        </row>
        <row r="42">
          <cell r="L42">
            <v>262731.76827029139</v>
          </cell>
        </row>
        <row r="43">
          <cell r="L43">
            <v>3082.4683432301736</v>
          </cell>
        </row>
        <row r="44">
          <cell r="L44">
            <v>284363.27258197806</v>
          </cell>
        </row>
        <row r="45">
          <cell r="L45">
            <v>0.01</v>
          </cell>
        </row>
        <row r="46">
          <cell r="L46">
            <v>1871.1777130352064</v>
          </cell>
        </row>
        <row r="47">
          <cell r="L47">
            <v>3774.948693600315</v>
          </cell>
        </row>
        <row r="50">
          <cell r="L50">
            <v>0</v>
          </cell>
        </row>
        <row r="51">
          <cell r="L51">
            <v>50000</v>
          </cell>
        </row>
        <row r="52">
          <cell r="L52">
            <v>0</v>
          </cell>
        </row>
        <row r="53">
          <cell r="L53">
            <v>7529751</v>
          </cell>
        </row>
        <row r="54">
          <cell r="L54">
            <v>0</v>
          </cell>
        </row>
        <row r="55">
          <cell r="L55">
            <v>1650000</v>
          </cell>
        </row>
        <row r="56">
          <cell r="L56">
            <v>1039751</v>
          </cell>
        </row>
        <row r="57">
          <cell r="L57">
            <v>0</v>
          </cell>
        </row>
        <row r="58">
          <cell r="L58">
            <v>1200000</v>
          </cell>
        </row>
        <row r="59">
          <cell r="L59">
            <v>10000</v>
          </cell>
        </row>
        <row r="60">
          <cell r="L60">
            <v>0</v>
          </cell>
        </row>
      </sheetData>
      <sheetData sheetId="4" refreshError="1"/>
      <sheetData sheetId="5" refreshError="1"/>
      <sheetData sheetId="6">
        <row r="6">
          <cell r="E6">
            <v>47155000</v>
          </cell>
        </row>
        <row r="7">
          <cell r="E7">
            <v>28819699</v>
          </cell>
        </row>
        <row r="8">
          <cell r="E8">
            <v>0</v>
          </cell>
        </row>
        <row r="10">
          <cell r="E10">
            <v>2135731.9300000002</v>
          </cell>
        </row>
        <row r="11">
          <cell r="E11">
            <v>648339.4</v>
          </cell>
        </row>
        <row r="12">
          <cell r="E12">
            <v>0</v>
          </cell>
        </row>
        <row r="13">
          <cell r="E13">
            <v>735771.24</v>
          </cell>
        </row>
        <row r="15">
          <cell r="E15">
            <v>9333589</v>
          </cell>
        </row>
        <row r="16">
          <cell r="E16">
            <v>2002526</v>
          </cell>
        </row>
        <row r="17">
          <cell r="E17">
            <v>3424988.26</v>
          </cell>
        </row>
        <row r="18">
          <cell r="E18">
            <v>1068611.45</v>
          </cell>
        </row>
        <row r="19">
          <cell r="E19">
            <v>350028</v>
          </cell>
        </row>
        <row r="20">
          <cell r="E20">
            <v>156870.70000000001</v>
          </cell>
        </row>
        <row r="21">
          <cell r="E21">
            <v>7911069.7699999996</v>
          </cell>
        </row>
        <row r="22">
          <cell r="E22">
            <v>411982.21</v>
          </cell>
        </row>
        <row r="23">
          <cell r="E23">
            <v>677357.57</v>
          </cell>
        </row>
        <row r="24">
          <cell r="E24">
            <v>215459.05</v>
          </cell>
        </row>
        <row r="29">
          <cell r="E29">
            <v>2339762.1</v>
          </cell>
        </row>
        <row r="34">
          <cell r="E34">
            <v>74937623.629999995</v>
          </cell>
        </row>
        <row r="35">
          <cell r="E35">
            <v>11132659.92</v>
          </cell>
        </row>
        <row r="36">
          <cell r="E36">
            <v>6671453</v>
          </cell>
        </row>
        <row r="37">
          <cell r="E37">
            <v>3227552.06</v>
          </cell>
        </row>
        <row r="38">
          <cell r="E38">
            <v>2885100.86</v>
          </cell>
        </row>
        <row r="40">
          <cell r="E40">
            <v>109017.75</v>
          </cell>
        </row>
        <row r="41">
          <cell r="E41">
            <v>44314.47</v>
          </cell>
        </row>
        <row r="42">
          <cell r="E42">
            <v>161894.1</v>
          </cell>
        </row>
        <row r="43">
          <cell r="E43">
            <v>2582.23</v>
          </cell>
        </row>
        <row r="44">
          <cell r="E44">
            <v>238532.55</v>
          </cell>
        </row>
        <row r="45">
          <cell r="E45">
            <v>0</v>
          </cell>
        </row>
        <row r="46">
          <cell r="E46">
            <v>33552.47</v>
          </cell>
        </row>
        <row r="47">
          <cell r="E47">
            <v>2085</v>
          </cell>
        </row>
        <row r="52">
          <cell r="E52">
            <v>0</v>
          </cell>
        </row>
        <row r="53">
          <cell r="E53">
            <v>561527.15</v>
          </cell>
        </row>
        <row r="54">
          <cell r="E54">
            <v>930326.88</v>
          </cell>
        </row>
        <row r="55">
          <cell r="E55">
            <v>241131.08</v>
          </cell>
        </row>
        <row r="56">
          <cell r="E56">
            <v>0</v>
          </cell>
        </row>
        <row r="57">
          <cell r="E57">
            <v>138559</v>
          </cell>
        </row>
      </sheetData>
      <sheetData sheetId="7">
        <row r="6">
          <cell r="H6">
            <v>125709000</v>
          </cell>
        </row>
        <row r="7">
          <cell r="H7">
            <v>86459098</v>
          </cell>
        </row>
        <row r="8">
          <cell r="H8">
            <v>0</v>
          </cell>
        </row>
        <row r="10">
          <cell r="H10">
            <v>4335321.93</v>
          </cell>
        </row>
        <row r="11">
          <cell r="H11">
            <v>957050.4</v>
          </cell>
        </row>
        <row r="12">
          <cell r="H12">
            <v>0</v>
          </cell>
        </row>
        <row r="13">
          <cell r="H13">
            <v>1460126.24</v>
          </cell>
        </row>
        <row r="15">
          <cell r="H15">
            <v>22266409</v>
          </cell>
        </row>
        <row r="16">
          <cell r="H16">
            <v>81141621</v>
          </cell>
        </row>
        <row r="17">
          <cell r="H17">
            <v>19015723.259999998</v>
          </cell>
        </row>
        <row r="18">
          <cell r="H18">
            <v>1876635.45</v>
          </cell>
        </row>
        <row r="19">
          <cell r="H19">
            <v>550765</v>
          </cell>
        </row>
        <row r="20">
          <cell r="H20">
            <v>361958.7</v>
          </cell>
        </row>
        <row r="21">
          <cell r="H21">
            <v>9815407.7699999996</v>
          </cell>
        </row>
        <row r="22">
          <cell r="H22">
            <v>751104.21</v>
          </cell>
        </row>
        <row r="23">
          <cell r="H23">
            <v>1249917.5699999998</v>
          </cell>
        </row>
        <row r="24">
          <cell r="H24">
            <v>3591675.05</v>
          </cell>
        </row>
        <row r="29">
          <cell r="H29">
            <v>17782380.100000001</v>
          </cell>
        </row>
        <row r="33">
          <cell r="H33">
            <v>145527694.63</v>
          </cell>
        </row>
        <row r="34">
          <cell r="H34">
            <v>16825685.920000002</v>
          </cell>
        </row>
        <row r="35">
          <cell r="H35">
            <v>9523060</v>
          </cell>
        </row>
        <row r="36">
          <cell r="H36">
            <v>4958811.0600000005</v>
          </cell>
        </row>
        <row r="37">
          <cell r="H37">
            <v>5285540.8599999994</v>
          </cell>
        </row>
        <row r="39">
          <cell r="H39">
            <v>185944.75</v>
          </cell>
        </row>
        <row r="40">
          <cell r="H40">
            <v>115862.47</v>
          </cell>
        </row>
        <row r="41">
          <cell r="H41">
            <v>380466.1</v>
          </cell>
        </row>
        <row r="42">
          <cell r="H42">
            <v>2582.23</v>
          </cell>
        </row>
        <row r="43">
          <cell r="H43">
            <v>250498.55</v>
          </cell>
        </row>
        <row r="44">
          <cell r="H44">
            <v>0</v>
          </cell>
        </row>
        <row r="45">
          <cell r="H45">
            <v>53902.47</v>
          </cell>
        </row>
        <row r="46">
          <cell r="H46">
            <v>3355</v>
          </cell>
        </row>
        <row r="51">
          <cell r="H51">
            <v>77210</v>
          </cell>
        </row>
        <row r="52">
          <cell r="H52">
            <v>2000902.15</v>
          </cell>
        </row>
        <row r="53">
          <cell r="H53">
            <v>1288448.8799999999</v>
          </cell>
        </row>
        <row r="54">
          <cell r="H54">
            <v>251934.07999999999</v>
          </cell>
        </row>
        <row r="55">
          <cell r="H55">
            <v>0</v>
          </cell>
        </row>
        <row r="56">
          <cell r="H56">
            <v>851838</v>
          </cell>
        </row>
      </sheetData>
      <sheetData sheetId="8" refreshError="1"/>
      <sheetData sheetId="9">
        <row r="51">
          <cell r="G51">
            <v>0</v>
          </cell>
          <cell r="I51">
            <v>0</v>
          </cell>
        </row>
        <row r="52">
          <cell r="G52">
            <v>17723.25</v>
          </cell>
          <cell r="I52">
            <v>17723.25</v>
          </cell>
        </row>
        <row r="53">
          <cell r="G53">
            <v>0</v>
          </cell>
          <cell r="I53">
            <v>0</v>
          </cell>
        </row>
        <row r="54">
          <cell r="G54">
            <v>4666054.4400000004</v>
          </cell>
          <cell r="I54">
            <v>7471137.4400000004</v>
          </cell>
        </row>
        <row r="55">
          <cell r="G55">
            <v>-16550.88</v>
          </cell>
          <cell r="I55">
            <v>-16550.88</v>
          </cell>
        </row>
        <row r="56">
          <cell r="G56">
            <v>630572.64</v>
          </cell>
          <cell r="I56">
            <v>1356043.6400000001</v>
          </cell>
        </row>
        <row r="57">
          <cell r="G57">
            <v>609341.69999999995</v>
          </cell>
          <cell r="I57">
            <v>739938.7</v>
          </cell>
        </row>
        <row r="58">
          <cell r="G58">
            <v>0</v>
          </cell>
          <cell r="I58">
            <v>0</v>
          </cell>
        </row>
        <row r="59">
          <cell r="G59">
            <v>142222.93</v>
          </cell>
          <cell r="I59">
            <v>887454.92999999993</v>
          </cell>
        </row>
        <row r="60">
          <cell r="G60">
            <v>7000</v>
          </cell>
          <cell r="I60">
            <v>7000</v>
          </cell>
        </row>
        <row r="61">
          <cell r="G61">
            <v>0</v>
          </cell>
          <cell r="I61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1812076.49</v>
          </cell>
          <cell r="I74">
            <v>3521513.95</v>
          </cell>
        </row>
        <row r="75">
          <cell r="G75">
            <v>0</v>
          </cell>
          <cell r="I7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 refreshError="1"/>
      <sheetData sheetId="1" refreshError="1"/>
      <sheetData sheetId="2" refreshError="1"/>
      <sheetData sheetId="3">
        <row r="17">
          <cell r="L17">
            <v>27923881.32427546</v>
          </cell>
        </row>
        <row r="18">
          <cell r="L18">
            <v>87018808.008471936</v>
          </cell>
        </row>
        <row r="19">
          <cell r="L19">
            <v>23980759.956495225</v>
          </cell>
        </row>
        <row r="20">
          <cell r="L20">
            <v>3371710.0418564351</v>
          </cell>
        </row>
        <row r="21">
          <cell r="L21">
            <v>1348909.8796738428</v>
          </cell>
        </row>
        <row r="22">
          <cell r="L22">
            <v>19361349.994280312</v>
          </cell>
        </row>
        <row r="23">
          <cell r="L23">
            <v>1441377.8613434299</v>
          </cell>
        </row>
        <row r="24">
          <cell r="L24">
            <v>1664190.70998492</v>
          </cell>
        </row>
        <row r="25">
          <cell r="L25">
            <v>7522603.6245315857</v>
          </cell>
        </row>
        <row r="29">
          <cell r="L29">
            <v>19953873.594269656</v>
          </cell>
        </row>
        <row r="33">
          <cell r="L33">
            <v>233270511.96320662</v>
          </cell>
        </row>
        <row r="34">
          <cell r="L34">
            <v>28536937.688642845</v>
          </cell>
        </row>
        <row r="35">
          <cell r="L35">
            <v>16840255.275828607</v>
          </cell>
        </row>
        <row r="36">
          <cell r="L36">
            <v>11300418.903312132</v>
          </cell>
        </row>
        <row r="37">
          <cell r="L37">
            <v>9366097.2509188429</v>
          </cell>
        </row>
        <row r="40">
          <cell r="L40">
            <v>455642.28418999171</v>
          </cell>
        </row>
        <row r="41">
          <cell r="L41">
            <v>126191.52278546942</v>
          </cell>
        </row>
        <row r="42">
          <cell r="L42">
            <v>689125.04368625884</v>
          </cell>
        </row>
        <row r="43">
          <cell r="L43">
            <v>4427.8677825012492</v>
          </cell>
        </row>
        <row r="44">
          <cell r="L44">
            <v>301122.36445103987</v>
          </cell>
        </row>
        <row r="45">
          <cell r="L45">
            <v>0.01</v>
          </cell>
        </row>
        <row r="46">
          <cell r="L46">
            <v>78519.574208682068</v>
          </cell>
        </row>
        <row r="47">
          <cell r="L47">
            <v>15876.694639072975</v>
          </cell>
        </row>
        <row r="50">
          <cell r="L50">
            <v>0</v>
          </cell>
        </row>
        <row r="51">
          <cell r="L51">
            <v>100000</v>
          </cell>
        </row>
        <row r="52">
          <cell r="L52">
            <v>0</v>
          </cell>
        </row>
        <row r="53">
          <cell r="L53">
            <v>9059502</v>
          </cell>
        </row>
        <row r="54">
          <cell r="L54">
            <v>0</v>
          </cell>
        </row>
        <row r="55">
          <cell r="L55">
            <v>4600000</v>
          </cell>
        </row>
        <row r="56">
          <cell r="L56">
            <v>1739751</v>
          </cell>
        </row>
        <row r="57">
          <cell r="L57">
            <v>0</v>
          </cell>
        </row>
        <row r="58">
          <cell r="L58">
            <v>1710000</v>
          </cell>
        </row>
        <row r="59">
          <cell r="L59">
            <v>10000</v>
          </cell>
        </row>
        <row r="60">
          <cell r="L60">
            <v>0</v>
          </cell>
        </row>
      </sheetData>
      <sheetData sheetId="4" refreshError="1"/>
      <sheetData sheetId="5" refreshError="1"/>
      <sheetData sheetId="6">
        <row r="6">
          <cell r="E6">
            <v>41903000</v>
          </cell>
        </row>
        <row r="7">
          <cell r="E7">
            <v>28819699</v>
          </cell>
        </row>
        <row r="8">
          <cell r="E8">
            <v>0</v>
          </cell>
        </row>
        <row r="10">
          <cell r="E10">
            <v>1640561.76</v>
          </cell>
        </row>
        <row r="11">
          <cell r="E11">
            <v>1217702.57</v>
          </cell>
        </row>
        <row r="12">
          <cell r="E12">
            <v>0</v>
          </cell>
        </row>
        <row r="13">
          <cell r="E13">
            <v>2571059</v>
          </cell>
        </row>
        <row r="15">
          <cell r="E15">
            <v>3404345.41</v>
          </cell>
        </row>
        <row r="16">
          <cell r="E16">
            <v>3631784.75</v>
          </cell>
        </row>
        <row r="17">
          <cell r="E17">
            <v>1224471.55</v>
          </cell>
        </row>
        <row r="18">
          <cell r="E18">
            <v>339950.7</v>
          </cell>
        </row>
        <row r="19">
          <cell r="E19">
            <v>1244851</v>
          </cell>
        </row>
        <row r="20">
          <cell r="E20">
            <v>69825.95</v>
          </cell>
        </row>
        <row r="21">
          <cell r="E21">
            <v>6407187.7199999997</v>
          </cell>
        </row>
        <row r="22">
          <cell r="E22">
            <v>395344.52</v>
          </cell>
        </row>
        <row r="23">
          <cell r="E23">
            <v>985398.37</v>
          </cell>
        </row>
        <row r="24">
          <cell r="E24">
            <v>495879.53</v>
          </cell>
        </row>
        <row r="29">
          <cell r="E29">
            <v>1139482.25</v>
          </cell>
        </row>
        <row r="34">
          <cell r="E34">
            <v>79067889.379999995</v>
          </cell>
        </row>
        <row r="35">
          <cell r="E35">
            <v>14222186.359999999</v>
          </cell>
        </row>
        <row r="36">
          <cell r="E36">
            <v>8089147.04</v>
          </cell>
        </row>
        <row r="37">
          <cell r="E37">
            <v>6733041.5099999998</v>
          </cell>
        </row>
        <row r="38">
          <cell r="E38">
            <v>9622068.2100000009</v>
          </cell>
        </row>
        <row r="40">
          <cell r="E40">
            <v>86975.95</v>
          </cell>
        </row>
        <row r="41">
          <cell r="E41">
            <v>165376.13</v>
          </cell>
        </row>
        <row r="42">
          <cell r="E42">
            <v>545623.17000000004</v>
          </cell>
        </row>
        <row r="43">
          <cell r="E43">
            <v>1705.07</v>
          </cell>
        </row>
        <row r="44">
          <cell r="E44">
            <v>123774.15</v>
          </cell>
        </row>
        <row r="45">
          <cell r="E45">
            <v>0</v>
          </cell>
        </row>
        <row r="46">
          <cell r="E46">
            <v>24180.95</v>
          </cell>
        </row>
        <row r="47">
          <cell r="E47">
            <v>2442.85</v>
          </cell>
        </row>
        <row r="52">
          <cell r="E52">
            <v>336500</v>
          </cell>
        </row>
        <row r="53">
          <cell r="E53">
            <v>1597337.41</v>
          </cell>
        </row>
        <row r="54">
          <cell r="E54">
            <v>737961.85</v>
          </cell>
        </row>
        <row r="55">
          <cell r="E55">
            <v>338910.81</v>
          </cell>
        </row>
        <row r="56">
          <cell r="E56">
            <v>0</v>
          </cell>
        </row>
        <row r="57">
          <cell r="E57">
            <v>1185192.8500000001</v>
          </cell>
        </row>
        <row r="61">
          <cell r="G61">
            <v>124506962.22000009</v>
          </cell>
        </row>
      </sheetData>
      <sheetData sheetId="7">
        <row r="6">
          <cell r="J6">
            <v>167612000</v>
          </cell>
        </row>
        <row r="7">
          <cell r="J7">
            <v>115278797</v>
          </cell>
        </row>
        <row r="8">
          <cell r="J8">
            <v>0</v>
          </cell>
        </row>
        <row r="10">
          <cell r="J10">
            <v>5975883.6899999995</v>
          </cell>
        </row>
        <row r="11">
          <cell r="J11">
            <v>2174752.9700000002</v>
          </cell>
        </row>
        <row r="12">
          <cell r="J12">
            <v>0</v>
          </cell>
        </row>
        <row r="13">
          <cell r="J13">
            <v>4031185.24</v>
          </cell>
        </row>
        <row r="15">
          <cell r="J15">
            <v>25670754.41</v>
          </cell>
        </row>
        <row r="16">
          <cell r="J16">
            <v>84773405.75</v>
          </cell>
        </row>
        <row r="17">
          <cell r="J17">
            <v>20240194.810000002</v>
          </cell>
        </row>
        <row r="18">
          <cell r="J18">
            <v>2216586.15</v>
          </cell>
        </row>
        <row r="19">
          <cell r="J19">
            <v>1795616</v>
          </cell>
        </row>
        <row r="20">
          <cell r="J20">
            <v>431784.65</v>
          </cell>
        </row>
        <row r="21">
          <cell r="J21">
            <v>16222595.489999998</v>
          </cell>
        </row>
        <row r="22">
          <cell r="J22">
            <v>1146448.73</v>
          </cell>
        </row>
        <row r="23">
          <cell r="J23">
            <v>2235315.94</v>
          </cell>
        </row>
        <row r="24">
          <cell r="J24">
            <v>4087554.58</v>
          </cell>
        </row>
        <row r="29">
          <cell r="J29">
            <v>18921862.350000001</v>
          </cell>
        </row>
        <row r="33">
          <cell r="J33">
            <v>224595584.00999999</v>
          </cell>
        </row>
        <row r="34">
          <cell r="J34">
            <v>31047872.280000001</v>
          </cell>
        </row>
        <row r="35">
          <cell r="J35">
            <v>17612207.039999999</v>
          </cell>
        </row>
        <row r="36">
          <cell r="J36">
            <v>11691852.57</v>
          </cell>
        </row>
        <row r="37">
          <cell r="J37">
            <v>14907609.07</v>
          </cell>
        </row>
        <row r="39">
          <cell r="J39">
            <v>272920.7</v>
          </cell>
        </row>
        <row r="40">
          <cell r="J40">
            <v>281238.59999999998</v>
          </cell>
        </row>
        <row r="41">
          <cell r="J41">
            <v>926089.27</v>
          </cell>
        </row>
        <row r="42">
          <cell r="J42">
            <v>4287.3</v>
          </cell>
        </row>
        <row r="43">
          <cell r="J43">
            <v>374272.69999999995</v>
          </cell>
        </row>
        <row r="44">
          <cell r="J44">
            <v>0</v>
          </cell>
        </row>
        <row r="45">
          <cell r="J45">
            <v>78083.42</v>
          </cell>
        </row>
        <row r="46">
          <cell r="J46">
            <v>5797.85</v>
          </cell>
        </row>
        <row r="51">
          <cell r="J51">
            <v>413710</v>
          </cell>
        </row>
        <row r="52">
          <cell r="J52">
            <v>3598239.56</v>
          </cell>
        </row>
        <row r="53">
          <cell r="J53">
            <v>2026410.73</v>
          </cell>
        </row>
        <row r="54">
          <cell r="J54">
            <v>590844.89</v>
          </cell>
        </row>
        <row r="55">
          <cell r="J55">
            <v>0</v>
          </cell>
        </row>
        <row r="56">
          <cell r="J56">
            <v>2037030.85</v>
          </cell>
        </row>
      </sheetData>
      <sheetData sheetId="8" refreshError="1"/>
      <sheetData sheetId="9">
        <row r="51">
          <cell r="I51">
            <v>0</v>
          </cell>
          <cell r="K51">
            <v>0</v>
          </cell>
        </row>
        <row r="52">
          <cell r="I52">
            <v>17723.25</v>
          </cell>
          <cell r="K52">
            <v>35446.5</v>
          </cell>
        </row>
        <row r="53">
          <cell r="I53">
            <v>0</v>
          </cell>
          <cell r="K53">
            <v>0</v>
          </cell>
        </row>
        <row r="54">
          <cell r="I54">
            <v>1491788.21</v>
          </cell>
          <cell r="K54">
            <v>8962925.6500000004</v>
          </cell>
        </row>
        <row r="55">
          <cell r="I55">
            <v>36638.410000000003</v>
          </cell>
          <cell r="K55">
            <v>20087.530000000002</v>
          </cell>
        </row>
        <row r="56">
          <cell r="I56">
            <v>2621664.5699999998</v>
          </cell>
          <cell r="K56">
            <v>3977708.21</v>
          </cell>
        </row>
        <row r="57">
          <cell r="I57">
            <v>524279.35</v>
          </cell>
          <cell r="K57">
            <v>1264218.0499999998</v>
          </cell>
        </row>
        <row r="58">
          <cell r="I58">
            <v>136480</v>
          </cell>
          <cell r="K58">
            <v>136480</v>
          </cell>
        </row>
        <row r="59">
          <cell r="I59">
            <v>545743.24</v>
          </cell>
          <cell r="K59">
            <v>1433198.17</v>
          </cell>
        </row>
        <row r="60">
          <cell r="I60">
            <v>0</v>
          </cell>
          <cell r="K60">
            <v>7000</v>
          </cell>
        </row>
        <row r="61">
          <cell r="I61">
            <v>0</v>
          </cell>
          <cell r="K61">
            <v>0</v>
          </cell>
        </row>
        <row r="73">
          <cell r="I73">
            <v>0</v>
          </cell>
          <cell r="K73">
            <v>0</v>
          </cell>
        </row>
        <row r="74">
          <cell r="I74">
            <v>573804.64</v>
          </cell>
          <cell r="K74">
            <v>4095318.59</v>
          </cell>
        </row>
        <row r="75">
          <cell r="I75">
            <v>0</v>
          </cell>
          <cell r="K75">
            <v>0</v>
          </cell>
        </row>
      </sheetData>
      <sheetData sheetId="10">
        <row r="27">
          <cell r="B27">
            <v>372129.73</v>
          </cell>
          <cell r="C27">
            <v>0</v>
          </cell>
          <cell r="D27">
            <v>33835790.120000005</v>
          </cell>
          <cell r="E27">
            <v>336210.69999999995</v>
          </cell>
          <cell r="F27">
            <v>155262558.5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E6">
            <v>41903000</v>
          </cell>
        </row>
        <row r="7">
          <cell r="E7">
            <v>14409850</v>
          </cell>
        </row>
        <row r="8">
          <cell r="E8">
            <v>0</v>
          </cell>
        </row>
        <row r="10">
          <cell r="E10">
            <v>653920.81000000006</v>
          </cell>
        </row>
        <row r="11">
          <cell r="E11">
            <v>922744.5</v>
          </cell>
        </row>
        <row r="12">
          <cell r="E12">
            <v>0</v>
          </cell>
        </row>
        <row r="13">
          <cell r="E13">
            <v>574720.04</v>
          </cell>
        </row>
        <row r="15">
          <cell r="E15">
            <v>3243897</v>
          </cell>
        </row>
        <row r="16">
          <cell r="E16">
            <v>2127558.5</v>
          </cell>
        </row>
        <row r="17">
          <cell r="E17">
            <v>2952459.67</v>
          </cell>
        </row>
        <row r="18">
          <cell r="E18">
            <v>659178.55000000005</v>
          </cell>
        </row>
        <row r="19">
          <cell r="E19">
            <v>356805</v>
          </cell>
        </row>
        <row r="20">
          <cell r="E20">
            <v>66209.3</v>
          </cell>
        </row>
        <row r="21">
          <cell r="E21">
            <v>2850536.23</v>
          </cell>
        </row>
        <row r="22">
          <cell r="E22">
            <v>231040.48</v>
          </cell>
        </row>
        <row r="23">
          <cell r="E23">
            <v>162527.67000000001</v>
          </cell>
        </row>
        <row r="24">
          <cell r="E24">
            <v>219310.17</v>
          </cell>
        </row>
        <row r="29">
          <cell r="E29">
            <v>1471962.55</v>
          </cell>
        </row>
        <row r="34">
          <cell r="E34">
            <v>83137973.780000001</v>
          </cell>
        </row>
        <row r="35">
          <cell r="E35">
            <v>10040970.41</v>
          </cell>
        </row>
        <row r="36">
          <cell r="E36">
            <v>4219857.3899999997</v>
          </cell>
        </row>
        <row r="37">
          <cell r="E37">
            <v>3066757.92</v>
          </cell>
        </row>
        <row r="38">
          <cell r="E38">
            <v>2145239.36</v>
          </cell>
        </row>
        <row r="40">
          <cell r="E40">
            <v>38600.17</v>
          </cell>
        </row>
        <row r="41">
          <cell r="E41">
            <v>125052.48</v>
          </cell>
        </row>
        <row r="42">
          <cell r="E42">
            <v>127145.85</v>
          </cell>
        </row>
        <row r="43">
          <cell r="E43">
            <v>2586.4499999999998</v>
          </cell>
        </row>
        <row r="44">
          <cell r="E44">
            <v>561.88</v>
          </cell>
        </row>
        <row r="45">
          <cell r="E45">
            <v>0</v>
          </cell>
        </row>
        <row r="46">
          <cell r="E46">
            <v>7183.87</v>
          </cell>
        </row>
        <row r="47">
          <cell r="E47">
            <v>0</v>
          </cell>
        </row>
        <row r="52">
          <cell r="E52">
            <v>0</v>
          </cell>
        </row>
        <row r="53">
          <cell r="E53">
            <v>615311.46</v>
          </cell>
        </row>
        <row r="54">
          <cell r="E54">
            <v>504083.84</v>
          </cell>
        </row>
        <row r="55">
          <cell r="E55">
            <v>100902.65</v>
          </cell>
        </row>
        <row r="56">
          <cell r="E56">
            <v>0</v>
          </cell>
        </row>
        <row r="57">
          <cell r="E57">
            <v>628422.25</v>
          </cell>
        </row>
        <row r="61">
          <cell r="G61">
            <v>89608107.829999983</v>
          </cell>
        </row>
      </sheetData>
      <sheetData sheetId="7">
        <row r="6">
          <cell r="L6">
            <v>209515000</v>
          </cell>
        </row>
        <row r="7">
          <cell r="L7">
            <v>129688647</v>
          </cell>
        </row>
        <row r="8">
          <cell r="L8">
            <v>0</v>
          </cell>
        </row>
        <row r="10">
          <cell r="L10">
            <v>6629804.5</v>
          </cell>
        </row>
        <row r="11">
          <cell r="L11">
            <v>3097497.4699999997</v>
          </cell>
        </row>
        <row r="12">
          <cell r="L12">
            <v>0</v>
          </cell>
        </row>
        <row r="13">
          <cell r="L13">
            <v>4605905.28</v>
          </cell>
        </row>
        <row r="15">
          <cell r="L15">
            <v>28914651.41</v>
          </cell>
        </row>
        <row r="16">
          <cell r="L16">
            <v>86900964.25</v>
          </cell>
        </row>
        <row r="17">
          <cell r="L17">
            <v>23192654.48</v>
          </cell>
        </row>
        <row r="18">
          <cell r="L18">
            <v>2875764.7</v>
          </cell>
        </row>
        <row r="19">
          <cell r="L19">
            <v>2152421</v>
          </cell>
        </row>
        <row r="20">
          <cell r="L20">
            <v>497993.95</v>
          </cell>
        </row>
        <row r="21">
          <cell r="L21">
            <v>19073131.719999999</v>
          </cell>
        </row>
        <row r="22">
          <cell r="L22">
            <v>1377489.21</v>
          </cell>
        </row>
        <row r="23">
          <cell r="L23">
            <v>2397843.61</v>
          </cell>
        </row>
        <row r="24">
          <cell r="L24">
            <v>4306864.75</v>
          </cell>
        </row>
        <row r="29">
          <cell r="L29">
            <v>20393824.900000002</v>
          </cell>
        </row>
        <row r="33">
          <cell r="L33">
            <v>307733557.78999996</v>
          </cell>
        </row>
        <row r="34">
          <cell r="L34">
            <v>41088842.689999998</v>
          </cell>
        </row>
        <row r="35">
          <cell r="L35">
            <v>21832064.43</v>
          </cell>
        </row>
        <row r="36">
          <cell r="L36">
            <v>14758610.49</v>
          </cell>
        </row>
        <row r="37">
          <cell r="L37">
            <v>17052848.43</v>
          </cell>
        </row>
        <row r="39">
          <cell r="L39">
            <v>311520.87</v>
          </cell>
        </row>
        <row r="40">
          <cell r="L40">
            <v>406291.07999999996</v>
          </cell>
        </row>
        <row r="41">
          <cell r="L41">
            <v>1053235.1200000001</v>
          </cell>
        </row>
        <row r="42">
          <cell r="L42">
            <v>6873.75</v>
          </cell>
        </row>
        <row r="43">
          <cell r="L43">
            <v>374834.57999999996</v>
          </cell>
        </row>
        <row r="44">
          <cell r="L44">
            <v>0</v>
          </cell>
        </row>
        <row r="45">
          <cell r="L45">
            <v>85267.29</v>
          </cell>
        </row>
        <row r="46">
          <cell r="L46">
            <v>5797.85</v>
          </cell>
        </row>
        <row r="51">
          <cell r="L51">
            <v>413710</v>
          </cell>
        </row>
        <row r="52">
          <cell r="L52">
            <v>4213551.0199999996</v>
          </cell>
        </row>
        <row r="53">
          <cell r="L53">
            <v>2530494.5700000003</v>
          </cell>
        </row>
        <row r="54">
          <cell r="L54">
            <v>691747.54</v>
          </cell>
        </row>
        <row r="55">
          <cell r="L55">
            <v>0</v>
          </cell>
        </row>
        <row r="56">
          <cell r="L56">
            <v>2665453.1</v>
          </cell>
        </row>
      </sheetData>
      <sheetData sheetId="8" refreshError="1"/>
      <sheetData sheetId="9">
        <row r="51">
          <cell r="K51">
            <v>22110</v>
          </cell>
          <cell r="M51">
            <v>22110</v>
          </cell>
        </row>
        <row r="52">
          <cell r="K52">
            <v>0</v>
          </cell>
          <cell r="M52">
            <v>35446.5</v>
          </cell>
        </row>
        <row r="53">
          <cell r="K53">
            <v>0</v>
          </cell>
          <cell r="M53">
            <v>0</v>
          </cell>
        </row>
        <row r="54">
          <cell r="K54">
            <v>1099868.19</v>
          </cell>
          <cell r="M54">
            <v>10062793.84</v>
          </cell>
        </row>
        <row r="55">
          <cell r="K55">
            <v>0</v>
          </cell>
          <cell r="M55">
            <v>20087.530000000002</v>
          </cell>
        </row>
        <row r="56">
          <cell r="K56">
            <v>692902.12</v>
          </cell>
          <cell r="M56">
            <v>4670610.33</v>
          </cell>
        </row>
        <row r="57">
          <cell r="K57">
            <v>291361.18</v>
          </cell>
          <cell r="M57">
            <v>1555579.23</v>
          </cell>
        </row>
        <row r="58">
          <cell r="K58">
            <v>876176</v>
          </cell>
          <cell r="M58">
            <v>1012656</v>
          </cell>
        </row>
        <row r="59">
          <cell r="K59">
            <v>516043</v>
          </cell>
          <cell r="M59">
            <v>1949241.17</v>
          </cell>
        </row>
        <row r="60">
          <cell r="K60">
            <v>0</v>
          </cell>
          <cell r="M60">
            <v>7000</v>
          </cell>
        </row>
        <row r="61">
          <cell r="K61">
            <v>0</v>
          </cell>
          <cell r="M61">
            <v>0</v>
          </cell>
        </row>
        <row r="73">
          <cell r="K73">
            <v>0</v>
          </cell>
          <cell r="M73">
            <v>0</v>
          </cell>
        </row>
        <row r="74">
          <cell r="K74">
            <v>748987.29</v>
          </cell>
          <cell r="M74">
            <v>4844305.88</v>
          </cell>
        </row>
        <row r="75">
          <cell r="K75">
            <v>0</v>
          </cell>
          <cell r="M75">
            <v>0</v>
          </cell>
        </row>
      </sheetData>
      <sheetData sheetId="10">
        <row r="27">
          <cell r="B27">
            <v>375129.73</v>
          </cell>
          <cell r="C27">
            <v>0</v>
          </cell>
          <cell r="D27">
            <v>6539779.2700000005</v>
          </cell>
          <cell r="E27">
            <v>330376.56999999995</v>
          </cell>
          <cell r="F27">
            <v>147468876.95999998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5"/>
  <sheetViews>
    <sheetView tabSelected="1" workbookViewId="0">
      <selection activeCell="N13" sqref="N13"/>
    </sheetView>
  </sheetViews>
  <sheetFormatPr baseColWidth="10" defaultRowHeight="15"/>
  <cols>
    <col min="1" max="1" width="1.7109375" style="95" customWidth="1"/>
    <col min="2" max="2" width="2" style="16" customWidth="1"/>
    <col min="3" max="3" width="41.42578125" style="16" customWidth="1"/>
    <col min="4" max="4" width="0.85546875" style="16" hidden="1" customWidth="1"/>
    <col min="5" max="7" width="19.140625" style="16" customWidth="1"/>
    <col min="8" max="8" width="0.42578125" style="16" hidden="1" customWidth="1"/>
    <col min="9" max="10" width="14.5703125" style="16" hidden="1" customWidth="1"/>
    <col min="11" max="11" width="14.5703125" style="96" hidden="1" customWidth="1"/>
    <col min="12" max="12" width="12.7109375" customWidth="1"/>
  </cols>
  <sheetData>
    <row r="1" spans="1:11" ht="18">
      <c r="A1" s="186" t="s">
        <v>0</v>
      </c>
      <c r="B1" s="187"/>
      <c r="C1" s="187"/>
      <c r="D1" s="187"/>
      <c r="E1" s="187"/>
      <c r="F1" s="187"/>
      <c r="G1" s="188"/>
      <c r="H1" s="187"/>
      <c r="I1" s="187"/>
      <c r="J1" s="187"/>
      <c r="K1" s="188"/>
    </row>
    <row r="2" spans="1:11" ht="15.75">
      <c r="A2" s="189" t="s">
        <v>66</v>
      </c>
      <c r="B2" s="190"/>
      <c r="C2" s="190"/>
      <c r="D2" s="190"/>
      <c r="E2" s="190"/>
      <c r="F2" s="190"/>
      <c r="G2" s="191"/>
      <c r="H2" s="190"/>
      <c r="I2" s="190"/>
      <c r="J2" s="190"/>
      <c r="K2" s="191"/>
    </row>
    <row r="3" spans="1:11" ht="16.5" thickBot="1">
      <c r="A3" s="192" t="s">
        <v>67</v>
      </c>
      <c r="B3" s="193"/>
      <c r="C3" s="193"/>
      <c r="D3" s="193"/>
      <c r="E3" s="193"/>
      <c r="F3" s="193"/>
      <c r="G3" s="194"/>
      <c r="H3" s="193"/>
      <c r="I3" s="193"/>
      <c r="J3" s="193"/>
      <c r="K3" s="194"/>
    </row>
    <row r="4" spans="1:11" ht="15.75" thickBot="1">
      <c r="A4" s="68"/>
      <c r="B4" s="69"/>
      <c r="C4" s="69"/>
      <c r="D4" s="69"/>
      <c r="E4" s="195"/>
      <c r="F4" s="195"/>
      <c r="G4" s="196"/>
      <c r="H4" s="197"/>
      <c r="I4" s="64"/>
      <c r="J4" s="65"/>
      <c r="K4" s="66"/>
    </row>
    <row r="5" spans="1:11" ht="16.5" thickBot="1">
      <c r="A5" s="198"/>
      <c r="B5" s="199"/>
      <c r="C5" s="200"/>
      <c r="E5" s="214" t="s">
        <v>144</v>
      </c>
      <c r="F5" s="215"/>
      <c r="G5" s="216"/>
      <c r="H5" s="201">
        <v>0</v>
      </c>
      <c r="I5" s="72" t="s">
        <v>69</v>
      </c>
      <c r="J5" s="73"/>
      <c r="K5" s="74"/>
    </row>
    <row r="6" spans="1:11">
      <c r="A6" s="76"/>
      <c r="B6" s="77"/>
      <c r="C6" s="78"/>
      <c r="D6" s="77"/>
      <c r="E6" s="202" t="s">
        <v>71</v>
      </c>
      <c r="F6" s="203" t="s">
        <v>72</v>
      </c>
      <c r="G6" s="204" t="s">
        <v>73</v>
      </c>
      <c r="H6" s="82"/>
      <c r="I6" s="83" t="s">
        <v>71</v>
      </c>
      <c r="J6" s="80" t="s">
        <v>72</v>
      </c>
      <c r="K6" s="84" t="s">
        <v>73</v>
      </c>
    </row>
    <row r="7" spans="1:11">
      <c r="A7" s="86" t="s">
        <v>74</v>
      </c>
      <c r="B7" s="87"/>
      <c r="C7" s="88"/>
      <c r="D7" s="87"/>
      <c r="E7" s="93"/>
      <c r="F7" s="90"/>
      <c r="G7" s="94"/>
      <c r="H7" s="92"/>
      <c r="I7" s="93"/>
      <c r="J7" s="90"/>
      <c r="K7" s="94"/>
    </row>
    <row r="8" spans="1:11">
      <c r="A8" s="95" t="s">
        <v>75</v>
      </c>
      <c r="C8" s="96"/>
      <c r="E8" s="100">
        <v>83806000</v>
      </c>
      <c r="F8" s="98">
        <f>SUM([1]rdo!E6)</f>
        <v>78554000</v>
      </c>
      <c r="G8" s="101">
        <f>SUM(E8-F8)</f>
        <v>5252000</v>
      </c>
      <c r="H8" s="92"/>
      <c r="I8" s="100" t="e">
        <f>SUM(E8+[2]COMPRES!$I$8)</f>
        <v>#REF!</v>
      </c>
      <c r="J8" s="98" t="e">
        <f>SUM(F8+[2]COMPRES!$J$8)</f>
        <v>#REF!</v>
      </c>
      <c r="K8" s="101" t="e">
        <f>SUM(I8-J8)</f>
        <v>#REF!</v>
      </c>
    </row>
    <row r="9" spans="1:11">
      <c r="A9" s="95" t="s">
        <v>76</v>
      </c>
      <c r="C9" s="96"/>
      <c r="E9" s="100">
        <f>28820000+28819399</f>
        <v>57639399</v>
      </c>
      <c r="F9" s="98">
        <f>SUM([1]rdo!E7)</f>
        <v>57639399</v>
      </c>
      <c r="G9" s="101">
        <f>+E9-F9</f>
        <v>0</v>
      </c>
      <c r="H9" s="92"/>
      <c r="I9" s="100"/>
      <c r="J9" s="98"/>
      <c r="K9" s="101"/>
    </row>
    <row r="10" spans="1:11">
      <c r="A10" s="95" t="s">
        <v>77</v>
      </c>
      <c r="C10" s="96"/>
      <c r="E10" s="93">
        <f>+F10</f>
        <v>0</v>
      </c>
      <c r="F10" s="90">
        <f>SUM([1]rdo!E8)</f>
        <v>0</v>
      </c>
      <c r="G10" s="103">
        <f t="shared" ref="G10:G26" si="0">SUM(E10-F10)</f>
        <v>0</v>
      </c>
      <c r="H10" s="92"/>
      <c r="I10" s="102" t="e">
        <f>SUM(E10+[2]COMPRES!$I$9)</f>
        <v>#REF!</v>
      </c>
      <c r="J10" s="90" t="e">
        <f>SUM(F10+[2]COMPRES!$J$9)</f>
        <v>#REF!</v>
      </c>
      <c r="K10" s="103" t="e">
        <f>SUM(I10-J10)</f>
        <v>#REF!</v>
      </c>
    </row>
    <row r="11" spans="1:11">
      <c r="B11" s="77" t="s">
        <v>78</v>
      </c>
      <c r="C11" s="96"/>
      <c r="E11" s="108">
        <f>SUM(E8:E10)</f>
        <v>141445399</v>
      </c>
      <c r="F11" s="105">
        <f>SUM(F8:F10)</f>
        <v>136193399</v>
      </c>
      <c r="G11" s="109">
        <f t="shared" si="0"/>
        <v>5252000</v>
      </c>
      <c r="H11" s="107"/>
      <c r="I11" s="108" t="e">
        <f>SUM(I8:I10)</f>
        <v>#REF!</v>
      </c>
      <c r="J11" s="105" t="e">
        <f>SUM(J8:J10)</f>
        <v>#REF!</v>
      </c>
      <c r="K11" s="109" t="e">
        <f>SUM(K8:K10)</f>
        <v>#REF!</v>
      </c>
    </row>
    <row r="12" spans="1:11">
      <c r="A12" s="95" t="s">
        <v>79</v>
      </c>
      <c r="C12" s="96"/>
      <c r="E12" s="100">
        <f>+F12</f>
        <v>2199590</v>
      </c>
      <c r="F12" s="98">
        <f>SUM([1]rdo!E10)</f>
        <v>2199590</v>
      </c>
      <c r="G12" s="101">
        <f t="shared" si="0"/>
        <v>0</v>
      </c>
      <c r="H12" s="92"/>
      <c r="I12" s="100" t="e">
        <f>SUM(E12+[2]COMPRES!$I$11)</f>
        <v>#REF!</v>
      </c>
      <c r="J12" s="98" t="e">
        <f>SUM(F12+[2]COMPRES!$J$11)</f>
        <v>#REF!</v>
      </c>
      <c r="K12" s="101" t="e">
        <f t="shared" ref="K12:K25" si="1">SUM(I12-J12)</f>
        <v>#REF!</v>
      </c>
    </row>
    <row r="13" spans="1:11">
      <c r="A13" s="95" t="s">
        <v>80</v>
      </c>
      <c r="C13" s="96"/>
      <c r="E13" s="93">
        <f>+F13</f>
        <v>308711</v>
      </c>
      <c r="F13" s="90">
        <f>SUM([1]rdo!E11)</f>
        <v>308711</v>
      </c>
      <c r="G13" s="103">
        <f t="shared" si="0"/>
        <v>0</v>
      </c>
      <c r="H13" s="92"/>
      <c r="I13" s="102" t="e">
        <f>SUM(E13+[2]COMPRES!$I$12)</f>
        <v>#REF!</v>
      </c>
      <c r="J13" s="90" t="e">
        <f>SUM(F13+[2]COMPRES!$J$12)</f>
        <v>#REF!</v>
      </c>
      <c r="K13" s="103" t="e">
        <f t="shared" si="1"/>
        <v>#REF!</v>
      </c>
    </row>
    <row r="14" spans="1:11">
      <c r="A14" s="95" t="s">
        <v>81</v>
      </c>
      <c r="C14" s="96"/>
      <c r="E14" s="102">
        <f>+F14</f>
        <v>0</v>
      </c>
      <c r="F14" s="111">
        <f>SUM([1]rdo!E12)</f>
        <v>0</v>
      </c>
      <c r="G14" s="103">
        <f t="shared" si="0"/>
        <v>0</v>
      </c>
      <c r="H14" s="92"/>
      <c r="I14" s="102" t="e">
        <f>SUM(E14+[2]COMPRES!$I$13)</f>
        <v>#REF!</v>
      </c>
      <c r="J14" s="90" t="e">
        <f>SUM(F14+[2]COMPRES!$J$13)</f>
        <v>#REF!</v>
      </c>
      <c r="K14" s="103" t="e">
        <f t="shared" si="1"/>
        <v>#REF!</v>
      </c>
    </row>
    <row r="15" spans="1:11">
      <c r="A15" s="95" t="s">
        <v>82</v>
      </c>
      <c r="C15" s="96"/>
      <c r="E15" s="93">
        <f>+F15</f>
        <v>724355</v>
      </c>
      <c r="F15" s="90">
        <f>SUM([1]rdo!E13)</f>
        <v>724355</v>
      </c>
      <c r="G15" s="103">
        <f t="shared" si="0"/>
        <v>0</v>
      </c>
      <c r="H15" s="92"/>
      <c r="I15" s="102" t="e">
        <f>SUM(E15+[2]COMPRES!$I$14)</f>
        <v>#REF!</v>
      </c>
      <c r="J15" s="90" t="e">
        <f>SUM(F15+[2]COMPRES!$J$14)</f>
        <v>#REF!</v>
      </c>
      <c r="K15" s="103" t="e">
        <f t="shared" si="1"/>
        <v>#REF!</v>
      </c>
    </row>
    <row r="16" spans="1:11">
      <c r="B16" s="77" t="s">
        <v>83</v>
      </c>
      <c r="C16" s="96"/>
      <c r="E16" s="108">
        <f>SUM(E12:E15)</f>
        <v>3232656</v>
      </c>
      <c r="F16" s="105">
        <f>SUM(F12:F15)</f>
        <v>3232656</v>
      </c>
      <c r="G16" s="109">
        <f t="shared" si="0"/>
        <v>0</v>
      </c>
      <c r="H16" s="107"/>
      <c r="I16" s="108" t="e">
        <f>SUM(I12:I15)</f>
        <v>#REF!</v>
      </c>
      <c r="J16" s="105" t="e">
        <f>SUM(J12:J15)</f>
        <v>#REF!</v>
      </c>
      <c r="K16" s="109" t="e">
        <f>SUM(K12:K15)</f>
        <v>#REF!</v>
      </c>
    </row>
    <row r="17" spans="1:11">
      <c r="A17" s="95" t="s">
        <v>84</v>
      </c>
      <c r="C17" s="96"/>
      <c r="E17" s="100">
        <f>+[3]Hoja1!$AK$15</f>
        <v>12940954.077413892</v>
      </c>
      <c r="F17" s="98">
        <f>SUM([1]rdo!E15)</f>
        <v>12932820</v>
      </c>
      <c r="G17" s="101">
        <f t="shared" si="0"/>
        <v>8134.0774138923734</v>
      </c>
      <c r="H17" s="92"/>
      <c r="I17" s="100" t="e">
        <f>SUM(E17+[2]COMPRES!$I$16)</f>
        <v>#REF!</v>
      </c>
      <c r="J17" s="98" t="e">
        <f>SUM(F17+[2]COMPRES!$J$16)</f>
        <v>#REF!</v>
      </c>
      <c r="K17" s="101" t="e">
        <f t="shared" si="1"/>
        <v>#REF!</v>
      </c>
    </row>
    <row r="18" spans="1:11">
      <c r="A18" s="95" t="s">
        <v>85</v>
      </c>
      <c r="C18" s="96"/>
      <c r="E18" s="93">
        <f>+[3]Hoja1!$AK$16-6000000</f>
        <v>80041856.92334266</v>
      </c>
      <c r="F18" s="90">
        <f>SUM([1]rdo!E16)</f>
        <v>79139095</v>
      </c>
      <c r="G18" s="103">
        <f t="shared" si="0"/>
        <v>902761.92334266007</v>
      </c>
      <c r="H18" s="92"/>
      <c r="I18" s="93" t="e">
        <f>SUM(E18+[2]COMPRES!$I$17)</f>
        <v>#REF!</v>
      </c>
      <c r="J18" s="90" t="e">
        <f>SUM(F18+[2]COMPRES!$J$17)</f>
        <v>#REF!</v>
      </c>
      <c r="K18" s="103" t="e">
        <f t="shared" si="1"/>
        <v>#REF!</v>
      </c>
    </row>
    <row r="19" spans="1:11">
      <c r="A19" s="95" t="s">
        <v>86</v>
      </c>
      <c r="C19" s="96"/>
      <c r="E19" s="93">
        <f>+[3]Hoja1!$AK$17</f>
        <v>12585624.75251019</v>
      </c>
      <c r="F19" s="90">
        <f>SUM([1]rdo!E17)+SUM([1]rdo!E18)</f>
        <v>16398759</v>
      </c>
      <c r="G19" s="103">
        <f t="shared" si="0"/>
        <v>-3813134.24748981</v>
      </c>
      <c r="H19" s="92"/>
      <c r="I19" s="93" t="e">
        <f>SUM(E19+[2]COMPRES!$I$18)</f>
        <v>#REF!</v>
      </c>
      <c r="J19" s="90" t="e">
        <f>SUM(F19+[2]COMPRES!$J$18)</f>
        <v>#REF!</v>
      </c>
      <c r="K19" s="103" t="e">
        <f t="shared" si="1"/>
        <v>#REF!</v>
      </c>
    </row>
    <row r="20" spans="1:11">
      <c r="A20" s="95" t="s">
        <v>87</v>
      </c>
      <c r="C20" s="96"/>
      <c r="E20" s="93">
        <f>+[3]Hoja1!$AK$18</f>
        <v>380615.18874629028</v>
      </c>
      <c r="F20" s="90">
        <f>SUM([1]rdo!E19)</f>
        <v>200737</v>
      </c>
      <c r="G20" s="103">
        <f t="shared" si="0"/>
        <v>179878.18874629028</v>
      </c>
      <c r="H20" s="92"/>
      <c r="I20" s="93" t="e">
        <f>SUM(E20+[2]COMPRES!$I$20)</f>
        <v>#REF!</v>
      </c>
      <c r="J20" s="90" t="e">
        <f>SUM(F20+[2]COMPRES!$J$20)</f>
        <v>#REF!</v>
      </c>
      <c r="K20" s="103" t="e">
        <f t="shared" si="1"/>
        <v>#REF!</v>
      </c>
    </row>
    <row r="21" spans="1:11">
      <c r="A21" s="95" t="s">
        <v>88</v>
      </c>
      <c r="C21" s="96"/>
      <c r="E21" s="93">
        <f>+[3]Hoja1!$AK$19</f>
        <v>292988.26410445641</v>
      </c>
      <c r="F21" s="90">
        <f>SUM([1]rdo!E20)</f>
        <v>205088</v>
      </c>
      <c r="G21" s="103">
        <f t="shared" si="0"/>
        <v>87900.264104456408</v>
      </c>
      <c r="H21" s="92"/>
      <c r="I21" s="93" t="e">
        <f>SUM(E21+[2]COMPRES!$I$21)</f>
        <v>#REF!</v>
      </c>
      <c r="J21" s="90" t="e">
        <f>SUM(F21+[2]COMPRES!$J$21)</f>
        <v>#REF!</v>
      </c>
      <c r="K21" s="103" t="e">
        <f t="shared" si="1"/>
        <v>#REF!</v>
      </c>
    </row>
    <row r="22" spans="1:11">
      <c r="A22" s="95" t="s">
        <v>89</v>
      </c>
      <c r="C22" s="96"/>
      <c r="E22" s="93">
        <f>+[3]Hoja1!$AK$20</f>
        <v>2601883.0930647324</v>
      </c>
      <c r="F22" s="90">
        <f>SUM([1]rdo!E21)</f>
        <v>1904338</v>
      </c>
      <c r="G22" s="103">
        <f t="shared" si="0"/>
        <v>697545.09306473238</v>
      </c>
      <c r="H22" s="92"/>
      <c r="I22" s="93" t="e">
        <f>SUM(E22+[2]COMPRES!$I$22)</f>
        <v>#REF!</v>
      </c>
      <c r="J22" s="90" t="e">
        <f>SUM(F22+[2]COMPRES!$J$22)</f>
        <v>#REF!</v>
      </c>
      <c r="K22" s="103" t="e">
        <f t="shared" si="1"/>
        <v>#REF!</v>
      </c>
    </row>
    <row r="23" spans="1:11">
      <c r="A23" s="95" t="s">
        <v>90</v>
      </c>
      <c r="C23" s="96"/>
      <c r="E23" s="93">
        <f>+[3]Hoja1!$AK$21</f>
        <v>334648.25686401769</v>
      </c>
      <c r="F23" s="90">
        <f>SUM([1]rdo!E22)</f>
        <v>339122</v>
      </c>
      <c r="G23" s="103">
        <f t="shared" si="0"/>
        <v>-4473.7431359823095</v>
      </c>
      <c r="H23" s="92"/>
      <c r="I23" s="93" t="e">
        <f>SUM(E23+[2]COMPRES!$I$23)</f>
        <v>#REF!</v>
      </c>
      <c r="J23" s="90" t="e">
        <f>SUM(F23+[2]COMPRES!$J$23)</f>
        <v>#REF!</v>
      </c>
      <c r="K23" s="103" t="e">
        <f t="shared" si="1"/>
        <v>#REF!</v>
      </c>
    </row>
    <row r="24" spans="1:11">
      <c r="A24" s="95" t="s">
        <v>91</v>
      </c>
      <c r="C24" s="96"/>
      <c r="E24" s="93">
        <f>+[3]Hoja1!$AK$22</f>
        <v>1116535.7369162699</v>
      </c>
      <c r="F24" s="90">
        <f>SUM([1]rdo!E23)</f>
        <v>572560</v>
      </c>
      <c r="G24" s="103">
        <f t="shared" si="0"/>
        <v>543975.73691626987</v>
      </c>
      <c r="H24" s="92"/>
      <c r="I24" s="93" t="e">
        <f>SUM(E24+[2]COMPRES!$I$24)</f>
        <v>#REF!</v>
      </c>
      <c r="J24" s="90" t="e">
        <f>SUM(F24+[2]COMPRES!$J$24)</f>
        <v>#REF!</v>
      </c>
      <c r="K24" s="103" t="e">
        <f t="shared" si="1"/>
        <v>#REF!</v>
      </c>
    </row>
    <row r="25" spans="1:11">
      <c r="A25" s="95" t="s">
        <v>92</v>
      </c>
      <c r="C25" s="96"/>
      <c r="E25" s="93">
        <f>+[3]Hoja1!$AK$23</f>
        <v>3100343.3943252144</v>
      </c>
      <c r="F25" s="90">
        <f>SUM([1]rdo!E24)</f>
        <v>3376216</v>
      </c>
      <c r="G25" s="103">
        <f t="shared" si="0"/>
        <v>-275872.60567478556</v>
      </c>
      <c r="H25" s="92"/>
      <c r="I25" s="114" t="e">
        <f>SUM(E25+[2]COMPRES!$I$25)</f>
        <v>#REF!</v>
      </c>
      <c r="J25" s="90" t="e">
        <f>SUM(F25+[2]COMPRES!$J$25)</f>
        <v>#REF!</v>
      </c>
      <c r="K25" s="103" t="e">
        <f t="shared" si="1"/>
        <v>#REF!</v>
      </c>
    </row>
    <row r="26" spans="1:11">
      <c r="B26" s="77" t="s">
        <v>93</v>
      </c>
      <c r="C26" s="96"/>
      <c r="E26" s="108">
        <f>SUM(E17:E25)</f>
        <v>113395449.6872877</v>
      </c>
      <c r="F26" s="105">
        <f>SUM(F17:F25)</f>
        <v>115068735</v>
      </c>
      <c r="G26" s="109">
        <f t="shared" si="0"/>
        <v>-1673285.3127122968</v>
      </c>
      <c r="H26" s="107"/>
      <c r="I26" s="108" t="e">
        <f>SUM(I17:I25)</f>
        <v>#REF!</v>
      </c>
      <c r="J26" s="105" t="e">
        <f>SUM(J17:J25)</f>
        <v>#REF!</v>
      </c>
      <c r="K26" s="109" t="e">
        <f>SUM(K17:K25)</f>
        <v>#REF!</v>
      </c>
    </row>
    <row r="27" spans="1:11">
      <c r="C27" s="78" t="s">
        <v>94</v>
      </c>
      <c r="E27" s="120">
        <f>SUM(E26,E16,E11)</f>
        <v>258073504.68728769</v>
      </c>
      <c r="F27" s="120">
        <f>SUM(F26,F16,F11)</f>
        <v>254494790</v>
      </c>
      <c r="G27" s="121">
        <f>SUM(E27-F27)</f>
        <v>3578714.6872876883</v>
      </c>
      <c r="H27" s="119"/>
      <c r="I27" s="120" t="e">
        <f>SUM(I26+I16+I11)</f>
        <v>#REF!</v>
      </c>
      <c r="J27" s="120" t="e">
        <f>SUM(J26,J16,J11)</f>
        <v>#REF!</v>
      </c>
      <c r="K27" s="121" t="e">
        <f>SUM(K11+K16+K26)</f>
        <v>#REF!</v>
      </c>
    </row>
    <row r="28" spans="1:11">
      <c r="C28" s="78"/>
      <c r="E28" s="205"/>
      <c r="F28" s="206"/>
      <c r="G28" s="124"/>
      <c r="H28" s="119"/>
      <c r="I28" s="120"/>
      <c r="J28" s="125"/>
      <c r="K28" s="118">
        <v>0</v>
      </c>
    </row>
    <row r="29" spans="1:11">
      <c r="B29" s="16" t="s">
        <v>95</v>
      </c>
      <c r="C29" s="78"/>
      <c r="E29" s="207">
        <f>+[3]Hoja1!$AK$28</f>
        <v>15049566.559884917</v>
      </c>
      <c r="F29" s="127">
        <f>SUM([1]rdo!E29)</f>
        <v>15442618</v>
      </c>
      <c r="G29" s="129">
        <f>SUM(E29-F29)</f>
        <v>-393051.44011508301</v>
      </c>
      <c r="H29" s="119"/>
      <c r="I29" s="102" t="e">
        <f>SUM(E29+[2]COMPRES!$I$29)</f>
        <v>#REF!</v>
      </c>
      <c r="J29" s="90" t="e">
        <f>SUM(F29+[2]COMPRES!$J$29)</f>
        <v>#REF!</v>
      </c>
      <c r="K29" s="129" t="e">
        <f>SUM(I29-J29)</f>
        <v>#REF!</v>
      </c>
    </row>
    <row r="30" spans="1:11">
      <c r="C30" s="78" t="s">
        <v>96</v>
      </c>
      <c r="E30" s="120">
        <f>SUM(E27-E29)</f>
        <v>243023938.12740278</v>
      </c>
      <c r="F30" s="117">
        <f>SUM(F27-F29)</f>
        <v>239052172</v>
      </c>
      <c r="G30" s="167">
        <f>SUM(G27-G29)</f>
        <v>3971766.1274027713</v>
      </c>
      <c r="H30" s="119"/>
      <c r="I30" s="120" t="e">
        <f>SUM(I27-I29)</f>
        <v>#REF!</v>
      </c>
      <c r="J30" s="120" t="e">
        <f>SUM(J27-J29)</f>
        <v>#REF!</v>
      </c>
      <c r="K30" s="121" t="e">
        <f>SUM(K27-K29)</f>
        <v>#REF!</v>
      </c>
    </row>
    <row r="31" spans="1:11">
      <c r="A31" s="131" t="s">
        <v>97</v>
      </c>
      <c r="C31" s="96"/>
      <c r="E31" s="93"/>
      <c r="F31" s="208"/>
      <c r="G31" s="94"/>
      <c r="H31" s="92"/>
      <c r="I31" s="93"/>
      <c r="J31" s="90"/>
      <c r="K31" s="94"/>
    </row>
    <row r="32" spans="1:11">
      <c r="A32" s="86" t="s">
        <v>98</v>
      </c>
      <c r="B32" s="133"/>
      <c r="C32" s="134"/>
      <c r="D32" s="133"/>
      <c r="E32" s="93"/>
      <c r="F32" s="208"/>
      <c r="G32" s="94"/>
      <c r="H32" s="92"/>
      <c r="I32" s="93"/>
      <c r="J32" s="90"/>
      <c r="K32" s="94"/>
    </row>
    <row r="33" spans="1:11">
      <c r="A33" s="95" t="s">
        <v>99</v>
      </c>
      <c r="C33" s="96"/>
      <c r="E33" s="138">
        <f>+[3]Hoja1!$AK$34</f>
        <v>68796732.178501651</v>
      </c>
      <c r="F33" s="136">
        <f>SUM([1]rdo!E34)</f>
        <v>70590071</v>
      </c>
      <c r="G33" s="139">
        <f t="shared" ref="G33:G43" si="2">SUM(E33-F33)</f>
        <v>-1793338.8214983493</v>
      </c>
      <c r="H33" s="92"/>
      <c r="I33" s="138" t="e">
        <f>SUM(E33+[2]COMPRES!$I$33)</f>
        <v>#REF!</v>
      </c>
      <c r="J33" s="136" t="e">
        <f>SUM(F33+[2]COMPRES!$J$33)</f>
        <v>#REF!</v>
      </c>
      <c r="K33" s="139" t="e">
        <f t="shared" ref="K33:K74" si="3">SUM(I33-J33)</f>
        <v>#REF!</v>
      </c>
    </row>
    <row r="34" spans="1:11">
      <c r="A34" s="95" t="s">
        <v>100</v>
      </c>
      <c r="C34" s="96"/>
      <c r="E34" s="93">
        <f>+[3]Hoja1!$AK$35+1000000</f>
        <v>5341319.7883857386</v>
      </c>
      <c r="F34" s="208">
        <f>SUM([1]rdo!E35)</f>
        <v>5693026</v>
      </c>
      <c r="G34" s="103">
        <f t="shared" si="2"/>
        <v>-351706.21161426138</v>
      </c>
      <c r="H34" s="92"/>
      <c r="I34" s="93" t="e">
        <f>SUM(E34+[2]COMPRES!$I$34)</f>
        <v>#REF!</v>
      </c>
      <c r="J34" s="90" t="e">
        <f>SUM(F34+[2]COMPRES!$J$34)</f>
        <v>#REF!</v>
      </c>
      <c r="K34" s="103" t="e">
        <f t="shared" si="3"/>
        <v>#REF!</v>
      </c>
    </row>
    <row r="35" spans="1:11">
      <c r="A35" s="95" t="s">
        <v>101</v>
      </c>
      <c r="C35" s="96"/>
      <c r="E35" s="93">
        <f>+[3]Hoja1!$AK$36</f>
        <v>3216582.4538240251</v>
      </c>
      <c r="F35" s="208">
        <f>SUM([1]rdo!E36)</f>
        <v>2851607</v>
      </c>
      <c r="G35" s="103">
        <f t="shared" si="2"/>
        <v>364975.45382402511</v>
      </c>
      <c r="H35" s="92"/>
      <c r="I35" s="93" t="e">
        <f>SUM(E35+[2]COMPRES!$I$35)</f>
        <v>#REF!</v>
      </c>
      <c r="J35" s="90" t="e">
        <f>SUM(F35+[2]COMPRES!$J$35)</f>
        <v>#REF!</v>
      </c>
      <c r="K35" s="103" t="e">
        <f t="shared" si="3"/>
        <v>#REF!</v>
      </c>
    </row>
    <row r="36" spans="1:11">
      <c r="A36" s="95" t="s">
        <v>102</v>
      </c>
      <c r="C36" s="96"/>
      <c r="E36" s="93">
        <f>+[3]Hoja1!$AK$37+[3]Hoja1!$BN$57</f>
        <v>4135295.6986123426</v>
      </c>
      <c r="F36" s="208">
        <f>SUM([1]rdo!E37)</f>
        <v>1731259</v>
      </c>
      <c r="G36" s="103">
        <f t="shared" si="2"/>
        <v>2404036.6986123426</v>
      </c>
      <c r="H36" s="92"/>
      <c r="I36" s="93" t="e">
        <f>SUM(E36+[2]COMPRES!$I$36)</f>
        <v>#REF!</v>
      </c>
      <c r="J36" s="90" t="e">
        <f>SUM(F36+[2]COMPRES!$J$36)</f>
        <v>#REF!</v>
      </c>
      <c r="K36" s="103" t="e">
        <f t="shared" si="3"/>
        <v>#REF!</v>
      </c>
    </row>
    <row r="37" spans="1:11">
      <c r="A37" s="95" t="s">
        <v>103</v>
      </c>
      <c r="C37" s="96"/>
      <c r="E37" s="114">
        <f>+[3]Hoja1!$AK$38+1200000</f>
        <v>1759375.8609575473</v>
      </c>
      <c r="F37" s="208">
        <f>SUM([1]rdo!E38)</f>
        <v>2400440</v>
      </c>
      <c r="G37" s="103">
        <f t="shared" si="2"/>
        <v>-641064.13904245268</v>
      </c>
      <c r="H37" s="92"/>
      <c r="I37" s="114" t="e">
        <f>SUM(E37+[2]COMPRES!$I$37)</f>
        <v>#REF!</v>
      </c>
      <c r="J37" s="90" t="e">
        <f>SUM(F37+[2]COMPRES!$J$37)</f>
        <v>#REF!</v>
      </c>
      <c r="K37" s="103" t="e">
        <f t="shared" si="3"/>
        <v>#REF!</v>
      </c>
    </row>
    <row r="38" spans="1:11">
      <c r="B38" s="77" t="s">
        <v>105</v>
      </c>
      <c r="C38" s="96"/>
      <c r="E38" s="108">
        <f>SUM(E33:E37)</f>
        <v>83249305.980281308</v>
      </c>
      <c r="F38" s="105">
        <f>SUM(F33:F37)</f>
        <v>83266403</v>
      </c>
      <c r="G38" s="109">
        <f t="shared" si="2"/>
        <v>-17097.019718691707</v>
      </c>
      <c r="H38" s="107"/>
      <c r="I38" s="108" t="e">
        <f>SUM(I33:I37)</f>
        <v>#REF!</v>
      </c>
      <c r="J38" s="105" t="e">
        <f>SUM(J33:J37)</f>
        <v>#REF!</v>
      </c>
      <c r="K38" s="109" t="e">
        <f t="shared" si="3"/>
        <v>#REF!</v>
      </c>
    </row>
    <row r="39" spans="1:11">
      <c r="A39" s="95" t="s">
        <v>106</v>
      </c>
      <c r="C39" s="96"/>
      <c r="E39" s="138">
        <f>+[3]Hoja1!$AK$40</f>
        <v>22803.71050817558</v>
      </c>
      <c r="F39" s="136">
        <f>SUM([1]rdo!E40)</f>
        <v>76927</v>
      </c>
      <c r="G39" s="139">
        <f t="shared" si="2"/>
        <v>-54123.28949182442</v>
      </c>
      <c r="H39" s="148"/>
      <c r="I39" s="138" t="e">
        <f>SUM(E39+[2]COMPRES!$I$39)</f>
        <v>#REF!</v>
      </c>
      <c r="J39" s="136" t="e">
        <f>SUM(F39+[2]COMPRES!$J$39)</f>
        <v>#REF!</v>
      </c>
      <c r="K39" s="139" t="e">
        <f t="shared" si="3"/>
        <v>#REF!</v>
      </c>
    </row>
    <row r="40" spans="1:11">
      <c r="A40" s="95" t="s">
        <v>107</v>
      </c>
      <c r="C40" s="96"/>
      <c r="E40" s="93">
        <f>+[3]Hoja1!$AK$41</f>
        <v>14848.403200368633</v>
      </c>
      <c r="F40" s="111">
        <f>SUM([1]rdo!E41)</f>
        <v>71548</v>
      </c>
      <c r="G40" s="103">
        <f t="shared" si="2"/>
        <v>-56699.59679963137</v>
      </c>
      <c r="H40" s="92"/>
      <c r="I40" s="93" t="e">
        <f>SUM(E40+[2]COMPRES!$I$40)</f>
        <v>#REF!</v>
      </c>
      <c r="J40" s="90" t="e">
        <f>SUM(F40+[2]COMPRES!$J$40)</f>
        <v>#REF!</v>
      </c>
      <c r="K40" s="149" t="e">
        <f t="shared" si="3"/>
        <v>#REF!</v>
      </c>
    </row>
    <row r="41" spans="1:11">
      <c r="A41" s="95" t="s">
        <v>108</v>
      </c>
      <c r="C41" s="96"/>
      <c r="E41" s="93">
        <f>+[3]Hoja1!$AK$42</f>
        <v>103614.82741491875</v>
      </c>
      <c r="F41" s="90">
        <f>SUM([1]rdo!E42)</f>
        <v>218572</v>
      </c>
      <c r="G41" s="103">
        <f t="shared" si="2"/>
        <v>-114957.17258508125</v>
      </c>
      <c r="H41" s="92"/>
      <c r="I41" s="93" t="e">
        <f>SUM(E41+[2]COMPRES!$I$41)</f>
        <v>#REF!</v>
      </c>
      <c r="J41" s="90" t="e">
        <f>SUM(F41+[2]COMPRES!$J$41)</f>
        <v>#REF!</v>
      </c>
      <c r="K41" s="149" t="e">
        <f t="shared" si="3"/>
        <v>#REF!</v>
      </c>
    </row>
    <row r="42" spans="1:11">
      <c r="A42" s="95" t="s">
        <v>109</v>
      </c>
      <c r="C42" s="96"/>
      <c r="E42" s="93">
        <f>+[3]Hoja1!$AK$43</f>
        <v>847.92359112725183</v>
      </c>
      <c r="F42" s="90">
        <f>SUM([1]rdo!E43)</f>
        <v>0</v>
      </c>
      <c r="G42" s="103">
        <f t="shared" si="2"/>
        <v>847.92359112725183</v>
      </c>
      <c r="H42" s="92"/>
      <c r="I42" s="93" t="e">
        <f>SUM(E42+[2]COMPRES!$I$42)</f>
        <v>#REF!</v>
      </c>
      <c r="J42" s="90" t="e">
        <f>SUM(F42+[2]COMPRES!$J$42)</f>
        <v>#REF!</v>
      </c>
      <c r="K42" s="149" t="e">
        <f t="shared" si="3"/>
        <v>#REF!</v>
      </c>
    </row>
    <row r="43" spans="1:11">
      <c r="A43" s="95" t="s">
        <v>110</v>
      </c>
      <c r="C43" s="96"/>
      <c r="E43" s="93">
        <f>+[3]Hoja1!$AK$44</f>
        <v>44104.330345743489</v>
      </c>
      <c r="F43" s="90">
        <f>SUM([1]rdo!E44)</f>
        <v>11966</v>
      </c>
      <c r="G43" s="103">
        <f t="shared" si="2"/>
        <v>32138.330345743489</v>
      </c>
      <c r="H43" s="92"/>
      <c r="I43" s="93" t="e">
        <f>SUM(E43+[2]COMPRES!$I$43)</f>
        <v>#REF!</v>
      </c>
      <c r="J43" s="90" t="e">
        <f>SUM(F43+[2]COMPRES!$J$43)</f>
        <v>#REF!</v>
      </c>
      <c r="K43" s="149" t="e">
        <f t="shared" si="3"/>
        <v>#REF!</v>
      </c>
    </row>
    <row r="44" spans="1:11">
      <c r="A44" s="95" t="s">
        <v>111</v>
      </c>
      <c r="C44" s="96"/>
      <c r="E44" s="152">
        <f>+[3]Hoja1!$AK$45</f>
        <v>1.0253005938660844E-2</v>
      </c>
      <c r="F44" s="150">
        <f>SUM([1]rdo!E45)</f>
        <v>0</v>
      </c>
      <c r="G44" s="103">
        <f t="shared" ref="G44:G74" si="4">SUM(E44-F44)</f>
        <v>1.0253005938660844E-2</v>
      </c>
      <c r="H44" s="151"/>
      <c r="I44" s="152" t="e">
        <f>SUM(E44+[2]COMPRES!$I$44)</f>
        <v>#REF!</v>
      </c>
      <c r="J44" s="150" t="e">
        <f>SUM(F44+[2]COMPRES!$J$44)</f>
        <v>#REF!</v>
      </c>
      <c r="K44" s="153" t="e">
        <f t="shared" si="3"/>
        <v>#REF!</v>
      </c>
    </row>
    <row r="45" spans="1:11">
      <c r="A45" s="95" t="s">
        <v>112</v>
      </c>
      <c r="C45" s="96"/>
      <c r="E45" s="93">
        <f>+[3]Hoja1!$AK$46</f>
        <v>136.36497898418921</v>
      </c>
      <c r="F45" s="90">
        <f>SUM([1]rdo!E46)</f>
        <v>20350</v>
      </c>
      <c r="G45" s="103">
        <f t="shared" si="4"/>
        <v>-20213.635021015813</v>
      </c>
      <c r="H45" s="92"/>
      <c r="I45" s="93" t="e">
        <f>SUM(E45+[2]COMPRES!$I$45)</f>
        <v>#REF!</v>
      </c>
      <c r="J45" s="90" t="e">
        <f>SUM(F45+[2]COMPRES!$J$45)</f>
        <v>#REF!</v>
      </c>
      <c r="K45" s="149" t="e">
        <f t="shared" si="3"/>
        <v>#REF!</v>
      </c>
    </row>
    <row r="46" spans="1:11">
      <c r="A46" s="95" t="s">
        <v>113</v>
      </c>
      <c r="C46" s="96"/>
      <c r="E46" s="93">
        <f>+[3]Hoja1!$AK$47</f>
        <v>793.58265965234932</v>
      </c>
      <c r="F46" s="90">
        <f>SUM([1]rdo!E47)</f>
        <v>1270</v>
      </c>
      <c r="G46" s="103">
        <f>SUM(E46-F46)</f>
        <v>-476.41734034765068</v>
      </c>
      <c r="H46" s="92"/>
      <c r="I46" s="93" t="e">
        <f>SUM(E46+[2]COMPRES!$I$46)</f>
        <v>#REF!</v>
      </c>
      <c r="J46" s="90" t="e">
        <f>SUM(F46+[2]COMPRES!$J$46)</f>
        <v>#REF!</v>
      </c>
      <c r="K46" s="103" t="e">
        <f t="shared" si="3"/>
        <v>#REF!</v>
      </c>
    </row>
    <row r="47" spans="1:11">
      <c r="B47" s="77" t="s">
        <v>114</v>
      </c>
      <c r="C47" s="96"/>
      <c r="E47" s="108">
        <f>SUM(E39:E46)</f>
        <v>187149.1529519762</v>
      </c>
      <c r="F47" s="105">
        <f>SUM(F39:F46)</f>
        <v>400633</v>
      </c>
      <c r="G47" s="109">
        <f t="shared" si="4"/>
        <v>-213483.8470480238</v>
      </c>
      <c r="H47" s="107"/>
      <c r="I47" s="108" t="e">
        <f>SUM(I39:I46)</f>
        <v>#REF!</v>
      </c>
      <c r="J47" s="105" t="e">
        <f>SUM(J39:J46)</f>
        <v>#REF!</v>
      </c>
      <c r="K47" s="109" t="e">
        <f t="shared" si="3"/>
        <v>#REF!</v>
      </c>
    </row>
    <row r="48" spans="1:11">
      <c r="C48" s="78" t="s">
        <v>115</v>
      </c>
      <c r="E48" s="158">
        <f>SUM(E47,E38)</f>
        <v>83436455.133233279</v>
      </c>
      <c r="F48" s="155">
        <f>SUM(F47,F38)</f>
        <v>83667036</v>
      </c>
      <c r="G48" s="109">
        <f t="shared" si="4"/>
        <v>-230580.86676672101</v>
      </c>
      <c r="H48" s="157"/>
      <c r="I48" s="158" t="e">
        <f>SUM(I47,I38)</f>
        <v>#REF!</v>
      </c>
      <c r="J48" s="155" t="e">
        <f>SUM(J47,J38)</f>
        <v>#REF!</v>
      </c>
      <c r="K48" s="109" t="e">
        <f t="shared" si="3"/>
        <v>#REF!</v>
      </c>
    </row>
    <row r="49" spans="1:11">
      <c r="A49" s="95" t="s">
        <v>116</v>
      </c>
      <c r="C49" s="96"/>
      <c r="E49" s="138">
        <v>0</v>
      </c>
      <c r="F49" s="136">
        <f>SUM([1]IYE!E51)</f>
        <v>0</v>
      </c>
      <c r="G49" s="139">
        <f t="shared" si="4"/>
        <v>0</v>
      </c>
      <c r="H49" s="148"/>
      <c r="I49" s="138" t="e">
        <f>SUM(E49+[2]COMPRES!$I$49)</f>
        <v>#REF!</v>
      </c>
      <c r="J49" s="136" t="e">
        <f>SUM(F49+[2]COMPRES!$J$49)</f>
        <v>#REF!</v>
      </c>
      <c r="K49" s="139" t="e">
        <f t="shared" si="3"/>
        <v>#REF!</v>
      </c>
    </row>
    <row r="50" spans="1:11">
      <c r="A50" s="95" t="s">
        <v>117</v>
      </c>
      <c r="C50" s="96"/>
      <c r="E50" s="102"/>
      <c r="F50" s="159">
        <f>SUM([1]IYE!E52)</f>
        <v>0</v>
      </c>
      <c r="G50" s="103">
        <f>SUM(E50-F50)</f>
        <v>0</v>
      </c>
      <c r="H50" s="148"/>
      <c r="I50" s="102" t="e">
        <f>SUM(E50+[2]COMPRES!$I$50)</f>
        <v>#REF!</v>
      </c>
      <c r="J50" s="90" t="e">
        <f>SUM(F50+[2]COMPRES!$J$50)</f>
        <v>#REF!</v>
      </c>
      <c r="K50" s="103" t="e">
        <f t="shared" si="3"/>
        <v>#REF!</v>
      </c>
    </row>
    <row r="51" spans="1:11">
      <c r="A51" s="95" t="s">
        <v>118</v>
      </c>
      <c r="C51" s="96"/>
      <c r="E51" s="102">
        <v>0</v>
      </c>
      <c r="F51" s="159">
        <f>SUM([1]IYE!E53)</f>
        <v>0</v>
      </c>
      <c r="G51" s="103">
        <f t="shared" si="4"/>
        <v>0</v>
      </c>
      <c r="H51" s="148"/>
      <c r="I51" s="102" t="e">
        <f>SUM(E51+[2]COMPRES!$I$51)</f>
        <v>#REF!</v>
      </c>
      <c r="J51" s="111" t="e">
        <f>SUM(F51+[2]COMPRES!$J$51)</f>
        <v>#REF!</v>
      </c>
      <c r="K51" s="103" t="e">
        <f t="shared" si="3"/>
        <v>#REF!</v>
      </c>
    </row>
    <row r="52" spans="1:11">
      <c r="A52" s="95" t="s">
        <v>119</v>
      </c>
      <c r="C52" s="96"/>
      <c r="E52" s="102">
        <v>3000000</v>
      </c>
      <c r="F52" s="159">
        <f>SUM([1]IYE!E54)</f>
        <v>2805083</v>
      </c>
      <c r="G52" s="103">
        <f t="shared" si="4"/>
        <v>194917</v>
      </c>
      <c r="H52" s="148"/>
      <c r="I52" s="102" t="e">
        <f>SUM(E52+[2]COMPRES!$I$52)</f>
        <v>#REF!</v>
      </c>
      <c r="J52" s="90" t="e">
        <f>SUM(F52+[2]COMPRES!$J$52)</f>
        <v>#REF!</v>
      </c>
      <c r="K52" s="103" t="e">
        <f t="shared" si="3"/>
        <v>#REF!</v>
      </c>
    </row>
    <row r="53" spans="1:11">
      <c r="A53" s="95" t="s">
        <v>120</v>
      </c>
      <c r="C53" s="96"/>
      <c r="E53" s="102"/>
      <c r="F53" s="159">
        <f>SUM([1]IYE!E55)</f>
        <v>0</v>
      </c>
      <c r="G53" s="103">
        <f>SUM(E53-F53)</f>
        <v>0</v>
      </c>
      <c r="H53" s="148"/>
      <c r="I53" s="102" t="e">
        <f>SUM(E53+[2]COMPRES!$I$53)</f>
        <v>#REF!</v>
      </c>
      <c r="J53" s="90" t="e">
        <f>SUM(F53+[2]COMPRES!$J$53)</f>
        <v>#REF!</v>
      </c>
      <c r="K53" s="103" t="e">
        <f t="shared" si="3"/>
        <v>#REF!</v>
      </c>
    </row>
    <row r="54" spans="1:11">
      <c r="A54" s="95" t="s">
        <v>121</v>
      </c>
      <c r="C54" s="96"/>
      <c r="E54" s="102">
        <v>1200000</v>
      </c>
      <c r="F54" s="159">
        <f>SUM([1]IYE!E56)</f>
        <v>725471</v>
      </c>
      <c r="G54" s="103">
        <f t="shared" si="4"/>
        <v>474529</v>
      </c>
      <c r="H54" s="148"/>
      <c r="I54" s="102" t="e">
        <f>SUM(E54+[2]COMPRES!$I$54)</f>
        <v>#REF!</v>
      </c>
      <c r="J54" s="90" t="e">
        <f>SUM(F54+[2]COMPRES!$J$54)</f>
        <v>#REF!</v>
      </c>
      <c r="K54" s="103" t="e">
        <f t="shared" si="3"/>
        <v>#REF!</v>
      </c>
    </row>
    <row r="55" spans="1:11">
      <c r="A55" s="95" t="s">
        <v>122</v>
      </c>
      <c r="C55" s="96"/>
      <c r="E55" s="102">
        <f>200000+139751</f>
        <v>339751</v>
      </c>
      <c r="F55" s="159">
        <f>SUM([1]IYE!E57)</f>
        <v>130597</v>
      </c>
      <c r="G55" s="103">
        <f t="shared" si="4"/>
        <v>209154</v>
      </c>
      <c r="H55" s="148"/>
      <c r="I55" s="102" t="e">
        <f>SUM(E55+[2]COMPRES!$I$55)</f>
        <v>#REF!</v>
      </c>
      <c r="J55" s="90" t="e">
        <f>SUM(F55+[2]COMPRES!$J$55)</f>
        <v>#REF!</v>
      </c>
      <c r="K55" s="103" t="e">
        <f t="shared" si="3"/>
        <v>#REF!</v>
      </c>
    </row>
    <row r="56" spans="1:11">
      <c r="A56" s="95" t="s">
        <v>123</v>
      </c>
      <c r="C56" s="96"/>
      <c r="E56" s="102"/>
      <c r="F56" s="159">
        <f>SUM([1]IYE!E58)</f>
        <v>0</v>
      </c>
      <c r="G56" s="103">
        <f t="shared" si="4"/>
        <v>0</v>
      </c>
      <c r="H56" s="148"/>
      <c r="I56" s="102" t="e">
        <f>SUM(E56+[2]COMPRES!$I$56)</f>
        <v>#REF!</v>
      </c>
      <c r="J56" s="90" t="e">
        <f>SUM(F56+[2]COMPRES!$J$56)</f>
        <v>#REF!</v>
      </c>
      <c r="K56" s="103" t="e">
        <f t="shared" si="3"/>
        <v>#REF!</v>
      </c>
    </row>
    <row r="57" spans="1:11">
      <c r="A57" s="95" t="s">
        <v>124</v>
      </c>
      <c r="C57" s="96"/>
      <c r="E57" s="102">
        <v>1200000</v>
      </c>
      <c r="F57" s="159">
        <f>SUM([1]IYE!E59)</f>
        <v>745232</v>
      </c>
      <c r="G57" s="103">
        <f t="shared" si="4"/>
        <v>454768</v>
      </c>
      <c r="H57" s="148"/>
      <c r="I57" s="102" t="e">
        <f>SUM(E57+[2]COMPRES!$I$57)</f>
        <v>#REF!</v>
      </c>
      <c r="J57" s="90" t="e">
        <f>SUM(F57+[2]COMPRES!$J$57)</f>
        <v>#REF!</v>
      </c>
      <c r="K57" s="103" t="e">
        <f t="shared" si="3"/>
        <v>#REF!</v>
      </c>
    </row>
    <row r="58" spans="1:11">
      <c r="A58" s="95" t="s">
        <v>125</v>
      </c>
      <c r="C58" s="96"/>
      <c r="E58" s="102">
        <v>0</v>
      </c>
      <c r="F58" s="159">
        <f>SUM([1]IYE!E60)</f>
        <v>0</v>
      </c>
      <c r="G58" s="103"/>
      <c r="H58" s="148"/>
      <c r="I58" s="102"/>
      <c r="J58" s="90"/>
      <c r="K58" s="103"/>
    </row>
    <row r="59" spans="1:11">
      <c r="A59" s="95" t="s">
        <v>126</v>
      </c>
      <c r="C59" s="96"/>
      <c r="E59" s="102">
        <v>0</v>
      </c>
      <c r="F59" s="159">
        <f>SUM([1]IYE!E61)</f>
        <v>0</v>
      </c>
      <c r="G59" s="103">
        <f t="shared" si="4"/>
        <v>0</v>
      </c>
      <c r="H59" s="148"/>
      <c r="I59" s="102" t="e">
        <f>SUM(E59+[2]COMPRES!$I$58)</f>
        <v>#REF!</v>
      </c>
      <c r="J59" s="111" t="e">
        <f>SUM(F59+[2]COMPRES!$J$58)</f>
        <v>#REF!</v>
      </c>
      <c r="K59" s="103" t="e">
        <f t="shared" si="3"/>
        <v>#REF!</v>
      </c>
    </row>
    <row r="60" spans="1:11">
      <c r="B60" s="77" t="s">
        <v>127</v>
      </c>
      <c r="C60" s="96"/>
      <c r="E60" s="162">
        <f>SUM(E49:E59)</f>
        <v>5739751</v>
      </c>
      <c r="F60" s="161">
        <f>SUM(F49:F59)</f>
        <v>4406383</v>
      </c>
      <c r="G60" s="109">
        <f t="shared" si="4"/>
        <v>1333368</v>
      </c>
      <c r="H60" s="107"/>
      <c r="I60" s="162" t="e">
        <f>SUM(I49:I59)</f>
        <v>#REF!</v>
      </c>
      <c r="J60" s="161" t="e">
        <f>SUM(J49:J59)</f>
        <v>#REF!</v>
      </c>
      <c r="K60" s="109" t="e">
        <f>SUM(K49:K59)</f>
        <v>#REF!</v>
      </c>
    </row>
    <row r="61" spans="1:11">
      <c r="C61" s="78" t="s">
        <v>128</v>
      </c>
      <c r="E61" s="165">
        <f>SUM(E48+E60)</f>
        <v>89176206.133233279</v>
      </c>
      <c r="F61" s="164">
        <f>SUM(F48+F60)</f>
        <v>88073419</v>
      </c>
      <c r="G61" s="167">
        <f t="shared" si="4"/>
        <v>1102787.133233279</v>
      </c>
      <c r="H61" s="119"/>
      <c r="I61" s="165" t="e">
        <f>SUM(I48+I60)</f>
        <v>#REF!</v>
      </c>
      <c r="J61" s="164" t="e">
        <f>SUM(J48+J60)</f>
        <v>#REF!</v>
      </c>
      <c r="K61" s="166" t="e">
        <f>SUM(K48+K60)</f>
        <v>#REF!</v>
      </c>
    </row>
    <row r="62" spans="1:11">
      <c r="A62" s="131" t="s">
        <v>129</v>
      </c>
      <c r="C62" s="78"/>
      <c r="E62" s="89"/>
      <c r="F62" s="132"/>
      <c r="G62" s="91"/>
      <c r="H62" s="92"/>
      <c r="I62" s="89"/>
      <c r="J62" s="132"/>
      <c r="K62" s="91"/>
    </row>
    <row r="63" spans="1:11">
      <c r="A63" s="95" t="s">
        <v>99</v>
      </c>
      <c r="C63" s="78"/>
      <c r="E63" s="97">
        <f t="shared" ref="E63:E68" si="5">+F63</f>
        <v>77210</v>
      </c>
      <c r="F63" s="98">
        <f>SUM([1]rdo!E52)</f>
        <v>77210</v>
      </c>
      <c r="G63" s="99">
        <f t="shared" si="4"/>
        <v>0</v>
      </c>
      <c r="H63" s="92"/>
      <c r="I63" s="97" t="e">
        <f>SUM(E63+[2]COMPRES!$I$61)</f>
        <v>#REF!</v>
      </c>
      <c r="J63" s="98" t="e">
        <f>SUM(F63+[2]COMPRES!$J$61)</f>
        <v>#REF!</v>
      </c>
      <c r="K63" s="99" t="e">
        <f t="shared" si="3"/>
        <v>#REF!</v>
      </c>
    </row>
    <row r="64" spans="1:11">
      <c r="A64" s="95" t="s">
        <v>100</v>
      </c>
      <c r="C64" s="78"/>
      <c r="E64" s="110">
        <f t="shared" si="5"/>
        <v>1439375</v>
      </c>
      <c r="F64" s="111">
        <f>SUM([1]rdo!E53)</f>
        <v>1439375</v>
      </c>
      <c r="G64" s="141">
        <f t="shared" si="4"/>
        <v>0</v>
      </c>
      <c r="H64" s="92"/>
      <c r="I64" s="110" t="e">
        <f>SUM(E64+[2]COMPRES!$I$63)</f>
        <v>#REF!</v>
      </c>
      <c r="J64" s="90" t="e">
        <f>SUM(F64+[2]COMPRES!$J$63)</f>
        <v>#REF!</v>
      </c>
      <c r="K64" s="141" t="e">
        <f t="shared" si="3"/>
        <v>#REF!</v>
      </c>
    </row>
    <row r="65" spans="1:12">
      <c r="A65" s="95" t="s">
        <v>130</v>
      </c>
      <c r="C65" s="78"/>
      <c r="E65" s="110">
        <f t="shared" si="5"/>
        <v>358122</v>
      </c>
      <c r="F65" s="111">
        <f>SUM([1]rdo!E54)</f>
        <v>358122</v>
      </c>
      <c r="G65" s="141">
        <f t="shared" si="4"/>
        <v>0</v>
      </c>
      <c r="H65" s="92"/>
      <c r="I65" s="110" t="e">
        <f>SUM(E65+[2]COMPRES!$I$64)</f>
        <v>#REF!</v>
      </c>
      <c r="J65" s="90" t="e">
        <f>SUM(F65+[2]COMPRES!$J$64)</f>
        <v>#REF!</v>
      </c>
      <c r="K65" s="141" t="e">
        <f t="shared" si="3"/>
        <v>#REF!</v>
      </c>
    </row>
    <row r="66" spans="1:12">
      <c r="A66" s="95" t="s">
        <v>102</v>
      </c>
      <c r="C66" s="78"/>
      <c r="E66" s="110">
        <f t="shared" si="5"/>
        <v>10803</v>
      </c>
      <c r="F66" s="111">
        <f>SUM([1]rdo!E55)</f>
        <v>10803</v>
      </c>
      <c r="G66" s="141">
        <f t="shared" si="4"/>
        <v>0</v>
      </c>
      <c r="H66" s="92"/>
      <c r="I66" s="110" t="e">
        <f>SUM(E66+[2]COMPRES!$I$65)</f>
        <v>#REF!</v>
      </c>
      <c r="J66" s="90" t="e">
        <f>SUM(F66+[2]COMPRES!$J$65)</f>
        <v>#REF!</v>
      </c>
      <c r="K66" s="141" t="e">
        <f t="shared" si="3"/>
        <v>#REF!</v>
      </c>
    </row>
    <row r="67" spans="1:12">
      <c r="A67" s="95" t="s">
        <v>131</v>
      </c>
      <c r="C67" s="78"/>
      <c r="E67" s="110">
        <f t="shared" si="5"/>
        <v>0</v>
      </c>
      <c r="F67" s="111">
        <f>SUM([1]rdo!E56)</f>
        <v>0</v>
      </c>
      <c r="G67" s="141">
        <f t="shared" si="4"/>
        <v>0</v>
      </c>
      <c r="H67" s="92"/>
      <c r="I67" s="110" t="e">
        <f>SUM(E67+[2]COMPRES!$I$66)</f>
        <v>#REF!</v>
      </c>
      <c r="J67" s="90" t="e">
        <f>SUM(F67+[2]COMPRES!$J$66)</f>
        <v>#REF!</v>
      </c>
      <c r="K67" s="141" t="e">
        <f t="shared" si="3"/>
        <v>#REF!</v>
      </c>
    </row>
    <row r="68" spans="1:12">
      <c r="A68" s="95" t="s">
        <v>103</v>
      </c>
      <c r="C68" s="78"/>
      <c r="E68" s="110">
        <f t="shared" si="5"/>
        <v>713279</v>
      </c>
      <c r="F68" s="111">
        <f>SUM([1]rdo!E57)</f>
        <v>713279</v>
      </c>
      <c r="G68" s="141">
        <f t="shared" si="4"/>
        <v>0</v>
      </c>
      <c r="H68" s="92"/>
      <c r="I68" s="110" t="e">
        <f>SUM(E68+[2]COMPRES!$I$67)</f>
        <v>#REF!</v>
      </c>
      <c r="J68" s="90" t="e">
        <f>SUM(F68+[2]COMPRES!$J$67)</f>
        <v>#REF!</v>
      </c>
      <c r="K68" s="141" t="e">
        <f t="shared" si="3"/>
        <v>#REF!</v>
      </c>
    </row>
    <row r="69" spans="1:12">
      <c r="B69" s="77" t="s">
        <v>132</v>
      </c>
      <c r="C69" s="78"/>
      <c r="E69" s="172">
        <f>SUM(E63:E68)</f>
        <v>2598789</v>
      </c>
      <c r="F69" s="170">
        <f>SUM(F63:F68)</f>
        <v>2598789</v>
      </c>
      <c r="G69" s="173">
        <f t="shared" si="4"/>
        <v>0</v>
      </c>
      <c r="H69" s="107"/>
      <c r="I69" s="172" t="e">
        <f>SUM(I63:I68)</f>
        <v>#REF!</v>
      </c>
      <c r="J69" s="170" t="e">
        <f>SUM(J63:J68)</f>
        <v>#REF!</v>
      </c>
      <c r="K69" s="173" t="e">
        <f t="shared" si="3"/>
        <v>#REF!</v>
      </c>
    </row>
    <row r="70" spans="1:12">
      <c r="A70" s="95" t="s">
        <v>119</v>
      </c>
      <c r="B70" s="77"/>
      <c r="C70" s="78"/>
      <c r="E70" s="97">
        <f>+F70</f>
        <v>0</v>
      </c>
      <c r="F70" s="98">
        <f>SUM([1]IYE!E73)</f>
        <v>0</v>
      </c>
      <c r="G70" s="99">
        <f t="shared" si="4"/>
        <v>0</v>
      </c>
      <c r="H70" s="92"/>
      <c r="I70" s="97" t="e">
        <f>SUM(E70+[2]COMPRES!$I$69)</f>
        <v>#REF!</v>
      </c>
      <c r="J70" s="98" t="e">
        <f>SUM(F70+[2]COMPRES!$J$69)</f>
        <v>#REF!</v>
      </c>
      <c r="K70" s="99" t="e">
        <f>SUM(I70-J70)</f>
        <v>#REF!</v>
      </c>
    </row>
    <row r="71" spans="1:12">
      <c r="A71" s="95" t="s">
        <v>133</v>
      </c>
      <c r="C71" s="78"/>
      <c r="E71" s="102">
        <f>+F71</f>
        <v>1709437</v>
      </c>
      <c r="F71" s="111">
        <f>SUM([1]IYE!E74)</f>
        <v>1709437</v>
      </c>
      <c r="G71" s="103">
        <f t="shared" si="4"/>
        <v>0</v>
      </c>
      <c r="H71" s="92"/>
      <c r="I71" s="102" t="e">
        <f>SUM(E71+[2]COMPRES!$I$70)</f>
        <v>#REF!</v>
      </c>
      <c r="J71" s="90" t="e">
        <f>SUM(F71+[2]COMPRES!$J$70)</f>
        <v>#REF!</v>
      </c>
      <c r="K71" s="103" t="e">
        <f t="shared" si="3"/>
        <v>#REF!</v>
      </c>
    </row>
    <row r="72" spans="1:12">
      <c r="A72" s="95" t="s">
        <v>134</v>
      </c>
      <c r="C72" s="78"/>
      <c r="E72" s="102">
        <f>+F72</f>
        <v>0</v>
      </c>
      <c r="F72" s="111">
        <f>SUM([1]IYE!E75)</f>
        <v>0</v>
      </c>
      <c r="G72" s="103">
        <f t="shared" si="4"/>
        <v>0</v>
      </c>
      <c r="H72" s="92"/>
      <c r="I72" s="102" t="e">
        <f>SUM(E72+[2]COMPRES!$I$71)</f>
        <v>#REF!</v>
      </c>
      <c r="J72" s="150" t="e">
        <f>SUM(F72+[2]COMPRES!$J$71)</f>
        <v>#REF!</v>
      </c>
      <c r="K72" s="103" t="e">
        <f t="shared" si="3"/>
        <v>#REF!</v>
      </c>
    </row>
    <row r="73" spans="1:12">
      <c r="B73" s="77" t="s">
        <v>135</v>
      </c>
      <c r="C73" s="96"/>
      <c r="E73" s="172">
        <f>SUM(E70:E72)</f>
        <v>1709437</v>
      </c>
      <c r="F73" s="170">
        <f>SUM(F70:F72)</f>
        <v>1709437</v>
      </c>
      <c r="G73" s="173">
        <f>SUM(G70:G72)</f>
        <v>0</v>
      </c>
      <c r="H73" s="107"/>
      <c r="I73" s="172" t="e">
        <f>SUM(I70:I72)</f>
        <v>#REF!</v>
      </c>
      <c r="J73" s="170" t="e">
        <f>SUM(J70:J72)</f>
        <v>#REF!</v>
      </c>
      <c r="K73" s="173" t="e">
        <f t="shared" si="3"/>
        <v>#REF!</v>
      </c>
    </row>
    <row r="74" spans="1:12">
      <c r="B74" s="77"/>
      <c r="C74" s="78" t="s">
        <v>136</v>
      </c>
      <c r="E74" s="120">
        <f>SUM(E73,E69)</f>
        <v>4308226</v>
      </c>
      <c r="F74" s="120">
        <f>SUM(F73,F69)</f>
        <v>4308226</v>
      </c>
      <c r="G74" s="121">
        <f t="shared" si="4"/>
        <v>0</v>
      </c>
      <c r="H74" s="119"/>
      <c r="I74" s="120" t="e">
        <f>SUM(I73,I69)</f>
        <v>#REF!</v>
      </c>
      <c r="J74" s="120" t="e">
        <f>SUM(J73,J69)</f>
        <v>#REF!</v>
      </c>
      <c r="K74" s="121" t="e">
        <f t="shared" si="3"/>
        <v>#REF!</v>
      </c>
    </row>
    <row r="75" spans="1:12">
      <c r="C75" s="96"/>
      <c r="E75" s="93"/>
      <c r="F75" s="90"/>
      <c r="G75" s="94"/>
      <c r="H75" s="92"/>
      <c r="I75" s="93"/>
      <c r="J75" s="90"/>
      <c r="K75" s="94"/>
    </row>
    <row r="76" spans="1:12">
      <c r="C76" s="78" t="s">
        <v>137</v>
      </c>
      <c r="E76" s="120">
        <f>SUM(E61+E74)</f>
        <v>93484432.133233279</v>
      </c>
      <c r="F76" s="117">
        <f>SUM(F61+F74)</f>
        <v>92381645</v>
      </c>
      <c r="G76" s="167">
        <f>SUM(G61+G74)</f>
        <v>1102787.133233279</v>
      </c>
      <c r="H76" s="92"/>
      <c r="I76" s="120" t="e">
        <f>SUM(I61+I74)</f>
        <v>#REF!</v>
      </c>
      <c r="J76" s="117" t="e">
        <f>SUM(J61+J74)</f>
        <v>#REF!</v>
      </c>
      <c r="K76" s="167" t="e">
        <f>SUM(K61+K74)</f>
        <v>#REF!</v>
      </c>
    </row>
    <row r="77" spans="1:12" ht="15.75" thickBot="1">
      <c r="A77" s="174" t="s">
        <v>138</v>
      </c>
      <c r="B77" s="175"/>
      <c r="C77" s="176"/>
      <c r="D77" s="69"/>
      <c r="E77" s="181"/>
      <c r="F77" s="178">
        <f>SUM(F30-F76)</f>
        <v>146670527</v>
      </c>
      <c r="G77" s="183"/>
      <c r="H77" s="180"/>
      <c r="I77" s="181"/>
      <c r="J77" s="182" t="e">
        <f>SUM(J30-J76)</f>
        <v>#REF!</v>
      </c>
      <c r="K77" s="183"/>
    </row>
    <row r="78" spans="1:12">
      <c r="A78" s="16"/>
      <c r="K78" s="16"/>
      <c r="L78" s="209"/>
    </row>
    <row r="79" spans="1:12">
      <c r="A79" s="16"/>
      <c r="E79" s="210"/>
      <c r="K79" s="16"/>
      <c r="L79" s="211"/>
    </row>
    <row r="80" spans="1:12">
      <c r="A80" s="16"/>
      <c r="K80" s="16"/>
      <c r="L80" s="212"/>
    </row>
    <row r="81" spans="1:12">
      <c r="A81" s="16"/>
      <c r="K81" s="16"/>
      <c r="L81" s="212"/>
    </row>
    <row r="82" spans="1:12">
      <c r="A82" s="16"/>
      <c r="K82" s="16"/>
      <c r="L82" s="212"/>
    </row>
    <row r="83" spans="1:12">
      <c r="A83" s="16"/>
      <c r="K83" s="16"/>
      <c r="L83" s="209"/>
    </row>
    <row r="84" spans="1:12">
      <c r="A84" s="16"/>
      <c r="K84" s="16"/>
      <c r="L84" s="209"/>
    </row>
    <row r="85" spans="1:12">
      <c r="A85" s="16"/>
      <c r="K85" s="16"/>
      <c r="L85" s="209"/>
    </row>
    <row r="86" spans="1:12">
      <c r="A86" s="16"/>
      <c r="K86" s="16"/>
      <c r="L86" s="209"/>
    </row>
    <row r="87" spans="1:12">
      <c r="A87" s="16"/>
      <c r="K87" s="16"/>
      <c r="L87" s="209"/>
    </row>
    <row r="88" spans="1:12">
      <c r="A88" s="16"/>
      <c r="K88" s="16"/>
      <c r="L88" s="209"/>
    </row>
    <row r="89" spans="1:12">
      <c r="A89" s="16"/>
      <c r="K89" s="16"/>
      <c r="L89" s="209"/>
    </row>
    <row r="90" spans="1:12">
      <c r="A90" s="16"/>
      <c r="K90" s="16"/>
      <c r="L90" s="209"/>
    </row>
    <row r="91" spans="1:12">
      <c r="A91" s="16"/>
      <c r="K91" s="16"/>
      <c r="L91" s="209"/>
    </row>
    <row r="92" spans="1:12">
      <c r="A92" s="16"/>
      <c r="K92" s="16"/>
      <c r="L92" s="209"/>
    </row>
    <row r="93" spans="1:12">
      <c r="A93" s="16"/>
      <c r="K93" s="16"/>
      <c r="L93" s="209"/>
    </row>
    <row r="94" spans="1:12">
      <c r="A94" s="16"/>
      <c r="K94" s="16"/>
      <c r="L94" s="209"/>
    </row>
    <row r="95" spans="1:12">
      <c r="A95" s="16"/>
      <c r="K95" s="16"/>
      <c r="L95" s="209"/>
    </row>
    <row r="96" spans="1:12">
      <c r="A96" s="16"/>
      <c r="K96" s="16"/>
      <c r="L96" s="209"/>
    </row>
    <row r="97" spans="1:12">
      <c r="A97" s="16"/>
      <c r="K97" s="16"/>
      <c r="L97" s="209"/>
    </row>
    <row r="98" spans="1:12">
      <c r="A98" s="16"/>
      <c r="K98" s="16"/>
      <c r="L98" s="209"/>
    </row>
    <row r="99" spans="1:12">
      <c r="A99" s="16"/>
      <c r="K99" s="16"/>
      <c r="L99" s="209"/>
    </row>
    <row r="100" spans="1:12">
      <c r="A100" s="16"/>
      <c r="K100" s="16"/>
      <c r="L100" s="209"/>
    </row>
    <row r="101" spans="1:12">
      <c r="A101" s="16"/>
      <c r="K101" s="16"/>
      <c r="L101" s="209"/>
    </row>
    <row r="102" spans="1:12">
      <c r="A102" s="16"/>
      <c r="K102" s="16"/>
      <c r="L102" s="209"/>
    </row>
    <row r="103" spans="1:12">
      <c r="A103" s="16"/>
      <c r="K103" s="16"/>
      <c r="L103" s="209"/>
    </row>
    <row r="104" spans="1:12">
      <c r="A104" s="16"/>
      <c r="K104" s="16"/>
      <c r="L104" s="209"/>
    </row>
    <row r="105" spans="1:12">
      <c r="A105" s="16"/>
      <c r="K105" s="16"/>
      <c r="L105" s="209"/>
    </row>
    <row r="106" spans="1:12">
      <c r="A106" s="16"/>
      <c r="K106" s="16"/>
      <c r="L106" s="209"/>
    </row>
    <row r="107" spans="1:12">
      <c r="A107" s="16"/>
      <c r="K107" s="16"/>
      <c r="L107" s="209"/>
    </row>
    <row r="108" spans="1:12">
      <c r="A108" s="16"/>
      <c r="K108" s="16"/>
      <c r="L108" s="209"/>
    </row>
    <row r="109" spans="1:12">
      <c r="A109" s="16"/>
      <c r="K109" s="16"/>
      <c r="L109" s="209"/>
    </row>
    <row r="110" spans="1:12">
      <c r="A110" s="16"/>
      <c r="K110" s="16"/>
      <c r="L110" s="209"/>
    </row>
    <row r="111" spans="1:12">
      <c r="A111" s="16"/>
      <c r="K111" s="16"/>
      <c r="L111" s="209"/>
    </row>
    <row r="112" spans="1:12">
      <c r="A112" s="16"/>
      <c r="K112" s="16"/>
      <c r="L112" s="209"/>
    </row>
    <row r="113" spans="1:12">
      <c r="A113" s="16"/>
      <c r="K113" s="16"/>
      <c r="L113" s="209"/>
    </row>
    <row r="114" spans="1:12">
      <c r="A114" s="16"/>
      <c r="K114" s="16"/>
      <c r="L114" s="209"/>
    </row>
    <row r="115" spans="1:12">
      <c r="A115" s="16"/>
      <c r="K115" s="16"/>
      <c r="L115" s="209"/>
    </row>
    <row r="116" spans="1:12">
      <c r="A116" s="16"/>
      <c r="K116" s="16"/>
      <c r="L116" s="209"/>
    </row>
    <row r="117" spans="1:12">
      <c r="A117" s="16"/>
      <c r="K117" s="16"/>
      <c r="L117" s="209"/>
    </row>
    <row r="118" spans="1:12">
      <c r="A118" s="16"/>
      <c r="K118" s="16"/>
      <c r="L118" s="209"/>
    </row>
    <row r="119" spans="1:12">
      <c r="A119" s="16"/>
      <c r="K119" s="16"/>
      <c r="L119" s="209"/>
    </row>
    <row r="120" spans="1:12">
      <c r="A120" s="16"/>
      <c r="K120" s="16"/>
      <c r="L120" s="209"/>
    </row>
    <row r="121" spans="1:12">
      <c r="A121" s="16"/>
      <c r="K121" s="16"/>
      <c r="L121" s="209"/>
    </row>
    <row r="122" spans="1:12">
      <c r="A122" s="16"/>
      <c r="K122" s="16"/>
      <c r="L122" s="209"/>
    </row>
    <row r="123" spans="1:12">
      <c r="A123" s="16"/>
      <c r="K123" s="16"/>
      <c r="L123" s="209"/>
    </row>
    <row r="124" spans="1:12">
      <c r="A124" s="16"/>
      <c r="K124" s="16"/>
      <c r="L124" s="209"/>
    </row>
    <row r="125" spans="1:12">
      <c r="A125" s="16"/>
      <c r="K125" s="16"/>
      <c r="L125" s="209"/>
    </row>
    <row r="126" spans="1:12">
      <c r="A126" s="16"/>
      <c r="K126" s="16"/>
      <c r="L126" s="209"/>
    </row>
    <row r="127" spans="1:12">
      <c r="A127" s="16"/>
      <c r="K127" s="16"/>
      <c r="L127" s="209"/>
    </row>
    <row r="128" spans="1:12">
      <c r="A128" s="16"/>
      <c r="K128" s="16"/>
      <c r="L128" s="209"/>
    </row>
    <row r="129" spans="1:12">
      <c r="A129" s="16"/>
      <c r="K129" s="16"/>
      <c r="L129" s="209"/>
    </row>
    <row r="130" spans="1:12">
      <c r="A130" s="16"/>
      <c r="K130" s="16"/>
      <c r="L130" s="209"/>
    </row>
    <row r="131" spans="1:12">
      <c r="A131" s="16"/>
      <c r="K131" s="16"/>
      <c r="L131" s="209"/>
    </row>
    <row r="132" spans="1:12">
      <c r="A132" s="16"/>
      <c r="K132" s="16"/>
      <c r="L132" s="209"/>
    </row>
    <row r="133" spans="1:12">
      <c r="A133" s="16"/>
      <c r="K133" s="16"/>
      <c r="L133" s="209"/>
    </row>
    <row r="134" spans="1:12">
      <c r="A134" s="16"/>
      <c r="K134" s="16"/>
      <c r="L134" s="209"/>
    </row>
    <row r="135" spans="1:12">
      <c r="A135" s="16"/>
      <c r="K135" s="16"/>
      <c r="L135" s="209"/>
    </row>
    <row r="136" spans="1:12">
      <c r="A136" s="16"/>
      <c r="K136" s="16"/>
      <c r="L136" s="209"/>
    </row>
    <row r="137" spans="1:12">
      <c r="A137" s="16"/>
      <c r="K137" s="16"/>
      <c r="L137" s="209"/>
    </row>
    <row r="138" spans="1:12">
      <c r="A138" s="16"/>
      <c r="K138" s="16"/>
      <c r="L138" s="209"/>
    </row>
    <row r="139" spans="1:12">
      <c r="A139" s="16"/>
      <c r="K139" s="16"/>
      <c r="L139" s="209"/>
    </row>
    <row r="140" spans="1:12">
      <c r="A140" s="16"/>
      <c r="K140" s="16"/>
      <c r="L140" s="209"/>
    </row>
    <row r="141" spans="1:12">
      <c r="A141" s="16"/>
      <c r="K141" s="16"/>
      <c r="L141" s="209"/>
    </row>
    <row r="142" spans="1:12">
      <c r="A142" s="16"/>
      <c r="K142" s="16"/>
      <c r="L142" s="209"/>
    </row>
    <row r="143" spans="1:12">
      <c r="A143" s="16"/>
      <c r="K143" s="16"/>
      <c r="L143" s="209"/>
    </row>
    <row r="144" spans="1:12">
      <c r="A144" s="16"/>
      <c r="K144" s="16"/>
      <c r="L144" s="209"/>
    </row>
    <row r="145" spans="1:12">
      <c r="A145" s="16"/>
      <c r="K145" s="16"/>
      <c r="L145" s="209"/>
    </row>
    <row r="146" spans="1:12">
      <c r="A146" s="16"/>
      <c r="K146" s="16"/>
      <c r="L146" s="209"/>
    </row>
    <row r="147" spans="1:12">
      <c r="A147" s="16"/>
      <c r="K147" s="16"/>
      <c r="L147" s="209"/>
    </row>
    <row r="148" spans="1:12">
      <c r="A148" s="16"/>
      <c r="K148" s="16"/>
      <c r="L148" s="209"/>
    </row>
    <row r="149" spans="1:12">
      <c r="A149" s="16"/>
      <c r="K149" s="16"/>
      <c r="L149" s="209"/>
    </row>
    <row r="150" spans="1:12">
      <c r="A150" s="16"/>
      <c r="K150" s="16"/>
      <c r="L150" s="209"/>
    </row>
    <row r="151" spans="1:12">
      <c r="A151" s="16"/>
      <c r="K151" s="16"/>
      <c r="L151" s="209"/>
    </row>
    <row r="152" spans="1:12">
      <c r="A152" s="16"/>
      <c r="K152" s="16"/>
      <c r="L152" s="209"/>
    </row>
    <row r="153" spans="1:12">
      <c r="A153" s="16"/>
      <c r="K153" s="16"/>
      <c r="L153" s="209"/>
    </row>
    <row r="154" spans="1:12">
      <c r="A154" s="16"/>
      <c r="K154" s="16"/>
      <c r="L154" s="209"/>
    </row>
    <row r="155" spans="1:12">
      <c r="A155" s="16"/>
      <c r="K155" s="16"/>
      <c r="L155" s="209"/>
    </row>
    <row r="156" spans="1:12">
      <c r="A156" s="16"/>
      <c r="K156" s="16"/>
      <c r="L156" s="209"/>
    </row>
    <row r="157" spans="1:12">
      <c r="A157" s="16"/>
      <c r="K157" s="16"/>
      <c r="L157" s="209"/>
    </row>
    <row r="158" spans="1:12">
      <c r="A158" s="16"/>
      <c r="K158" s="16"/>
      <c r="L158" s="209"/>
    </row>
    <row r="159" spans="1:12">
      <c r="A159" s="16"/>
      <c r="K159" s="16"/>
      <c r="L159" s="209"/>
    </row>
    <row r="160" spans="1:12">
      <c r="A160" s="16"/>
      <c r="K160" s="16"/>
      <c r="L160" s="209"/>
    </row>
    <row r="161" spans="1:12">
      <c r="A161" s="16"/>
      <c r="K161" s="16"/>
      <c r="L161" s="209"/>
    </row>
    <row r="162" spans="1:12">
      <c r="A162" s="16"/>
      <c r="K162" s="16"/>
      <c r="L162" s="209"/>
    </row>
    <row r="163" spans="1:12">
      <c r="A163" s="16"/>
      <c r="K163" s="16"/>
      <c r="L163" s="209"/>
    </row>
    <row r="164" spans="1:12">
      <c r="A164" s="16"/>
      <c r="K164" s="16"/>
      <c r="L164" s="209"/>
    </row>
    <row r="165" spans="1:12">
      <c r="A165" s="16"/>
      <c r="K165" s="16"/>
      <c r="L165" s="209"/>
    </row>
    <row r="166" spans="1:12">
      <c r="A166" s="16"/>
      <c r="K166" s="16"/>
      <c r="L166" s="209"/>
    </row>
    <row r="167" spans="1:12">
      <c r="A167" s="16"/>
      <c r="K167" s="16"/>
      <c r="L167" s="209"/>
    </row>
    <row r="168" spans="1:12">
      <c r="A168" s="16"/>
      <c r="K168" s="16"/>
      <c r="L168" s="209"/>
    </row>
    <row r="169" spans="1:12">
      <c r="A169" s="16"/>
      <c r="K169" s="16"/>
      <c r="L169" s="209"/>
    </row>
    <row r="170" spans="1:12">
      <c r="A170" s="16"/>
      <c r="K170" s="16"/>
      <c r="L170" s="209"/>
    </row>
    <row r="171" spans="1:12">
      <c r="A171" s="16"/>
      <c r="K171" s="16"/>
      <c r="L171" s="209"/>
    </row>
    <row r="172" spans="1:12">
      <c r="A172" s="16"/>
      <c r="K172" s="16"/>
      <c r="L172" s="209"/>
    </row>
    <row r="173" spans="1:12">
      <c r="A173" s="16"/>
      <c r="K173" s="16"/>
      <c r="L173" s="209"/>
    </row>
    <row r="174" spans="1:12">
      <c r="A174" s="16"/>
      <c r="K174" s="16"/>
      <c r="L174" s="209"/>
    </row>
    <row r="175" spans="1:12">
      <c r="A175" s="16"/>
      <c r="K175" s="16"/>
      <c r="L175" s="209"/>
    </row>
    <row r="176" spans="1:12">
      <c r="A176" s="16"/>
      <c r="K176" s="16"/>
      <c r="L176" s="209"/>
    </row>
    <row r="177" spans="1:12">
      <c r="A177" s="16"/>
      <c r="K177" s="16"/>
      <c r="L177" s="209"/>
    </row>
    <row r="178" spans="1:12">
      <c r="A178" s="16"/>
      <c r="K178" s="16"/>
      <c r="L178" s="209"/>
    </row>
    <row r="179" spans="1:12">
      <c r="A179" s="16"/>
      <c r="K179" s="16"/>
      <c r="L179" s="209"/>
    </row>
    <row r="180" spans="1:12">
      <c r="A180" s="16"/>
      <c r="K180" s="16"/>
      <c r="L180" s="209"/>
    </row>
    <row r="181" spans="1:12">
      <c r="A181" s="16"/>
      <c r="K181" s="16"/>
      <c r="L181" s="209"/>
    </row>
    <row r="182" spans="1:12">
      <c r="A182" s="16"/>
      <c r="K182" s="16"/>
      <c r="L182" s="209"/>
    </row>
    <row r="183" spans="1:12">
      <c r="A183" s="16"/>
      <c r="K183" s="16"/>
      <c r="L183" s="209"/>
    </row>
    <row r="184" spans="1:12">
      <c r="A184" s="16"/>
      <c r="K184" s="16"/>
      <c r="L184" s="209"/>
    </row>
    <row r="185" spans="1:12">
      <c r="A185" s="16"/>
      <c r="K185" s="16"/>
      <c r="L185" s="209"/>
    </row>
    <row r="186" spans="1:12">
      <c r="A186" s="16"/>
      <c r="K186" s="16"/>
      <c r="L186" s="209"/>
    </row>
    <row r="187" spans="1:12">
      <c r="A187" s="16"/>
      <c r="K187" s="16"/>
      <c r="L187" s="209"/>
    </row>
    <row r="188" spans="1:12">
      <c r="A188" s="16"/>
      <c r="K188" s="16"/>
      <c r="L188" s="209"/>
    </row>
    <row r="189" spans="1:12">
      <c r="A189" s="16"/>
      <c r="K189" s="16"/>
      <c r="L189" s="209"/>
    </row>
    <row r="190" spans="1:12">
      <c r="A190" s="16"/>
      <c r="K190" s="16"/>
      <c r="L190" s="209"/>
    </row>
    <row r="191" spans="1:12">
      <c r="A191" s="16"/>
      <c r="K191" s="16"/>
      <c r="L191" s="209"/>
    </row>
    <row r="192" spans="1:12">
      <c r="A192" s="16"/>
      <c r="K192" s="16"/>
      <c r="L192" s="209"/>
    </row>
    <row r="193" spans="1:12">
      <c r="A193" s="16"/>
      <c r="K193" s="16"/>
      <c r="L193" s="209"/>
    </row>
    <row r="194" spans="1:12">
      <c r="A194" s="16"/>
      <c r="K194" s="16"/>
      <c r="L194" s="209"/>
    </row>
    <row r="195" spans="1:12">
      <c r="A195" s="16"/>
      <c r="K195" s="16"/>
      <c r="L195" s="209"/>
    </row>
    <row r="196" spans="1:12">
      <c r="A196" s="16"/>
      <c r="K196" s="16"/>
      <c r="L196" s="209"/>
    </row>
    <row r="197" spans="1:12">
      <c r="A197" s="16"/>
      <c r="K197" s="16"/>
      <c r="L197" s="209"/>
    </row>
    <row r="198" spans="1:12">
      <c r="A198" s="16"/>
      <c r="K198" s="16"/>
      <c r="L198" s="209"/>
    </row>
    <row r="199" spans="1:12">
      <c r="A199" s="16"/>
      <c r="K199" s="16"/>
      <c r="L199" s="209"/>
    </row>
    <row r="200" spans="1:12">
      <c r="A200" s="16"/>
      <c r="K200" s="16"/>
      <c r="L200" s="209"/>
    </row>
    <row r="201" spans="1:12">
      <c r="A201" s="16"/>
      <c r="K201" s="16"/>
      <c r="L201" s="209"/>
    </row>
    <row r="202" spans="1:12">
      <c r="A202" s="16"/>
      <c r="K202" s="16"/>
      <c r="L202" s="209"/>
    </row>
    <row r="203" spans="1:12">
      <c r="A203" s="16"/>
      <c r="K203" s="16"/>
      <c r="L203" s="209"/>
    </row>
    <row r="204" spans="1:12">
      <c r="A204" s="16"/>
      <c r="K204" s="16"/>
      <c r="L204" s="209"/>
    </row>
    <row r="205" spans="1:12">
      <c r="A205" s="16"/>
      <c r="K205" s="16"/>
      <c r="L205" s="209"/>
    </row>
    <row r="206" spans="1:12">
      <c r="A206" s="16"/>
      <c r="K206" s="16"/>
      <c r="L206" s="209"/>
    </row>
    <row r="207" spans="1:12">
      <c r="A207" s="16"/>
      <c r="K207" s="16"/>
      <c r="L207" s="209"/>
    </row>
    <row r="208" spans="1:12">
      <c r="A208" s="16"/>
      <c r="K208" s="16"/>
      <c r="L208" s="209"/>
    </row>
    <row r="209" spans="1:12">
      <c r="A209" s="16"/>
      <c r="K209" s="16"/>
      <c r="L209" s="209"/>
    </row>
    <row r="210" spans="1:12">
      <c r="A210" s="16"/>
      <c r="K210" s="16"/>
      <c r="L210" s="209"/>
    </row>
    <row r="211" spans="1:12">
      <c r="A211" s="16"/>
      <c r="K211" s="16"/>
      <c r="L211" s="209"/>
    </row>
    <row r="212" spans="1:12">
      <c r="A212" s="16"/>
      <c r="K212" s="16"/>
      <c r="L212" s="209"/>
    </row>
    <row r="213" spans="1:12">
      <c r="A213" s="16"/>
      <c r="K213" s="16"/>
      <c r="L213" s="209"/>
    </row>
    <row r="214" spans="1:12">
      <c r="A214" s="16"/>
      <c r="K214" s="16"/>
      <c r="L214" s="209"/>
    </row>
    <row r="215" spans="1:12">
      <c r="A215" s="16"/>
      <c r="K215" s="16"/>
      <c r="L215" s="209"/>
    </row>
    <row r="216" spans="1:12">
      <c r="A216" s="16"/>
      <c r="K216" s="16"/>
      <c r="L216" s="209"/>
    </row>
    <row r="217" spans="1:12">
      <c r="A217" s="16"/>
      <c r="K217" s="16"/>
      <c r="L217" s="209"/>
    </row>
    <row r="218" spans="1:12">
      <c r="A218" s="16"/>
      <c r="K218" s="16"/>
      <c r="L218" s="209"/>
    </row>
    <row r="219" spans="1:12">
      <c r="A219" s="16"/>
      <c r="K219" s="16"/>
      <c r="L219" s="209"/>
    </row>
    <row r="220" spans="1:12">
      <c r="A220" s="16"/>
      <c r="K220" s="16"/>
      <c r="L220" s="209"/>
    </row>
    <row r="221" spans="1:12">
      <c r="A221" s="16"/>
      <c r="K221" s="16"/>
      <c r="L221" s="209"/>
    </row>
    <row r="222" spans="1:12">
      <c r="A222" s="16"/>
      <c r="K222" s="16"/>
      <c r="L222" s="209"/>
    </row>
    <row r="223" spans="1:12">
      <c r="A223" s="16"/>
      <c r="K223" s="16"/>
      <c r="L223" s="209"/>
    </row>
    <row r="224" spans="1:12">
      <c r="A224" s="16"/>
      <c r="K224" s="16"/>
      <c r="L224" s="209"/>
    </row>
    <row r="225" spans="1:12">
      <c r="A225" s="16"/>
      <c r="K225" s="16"/>
      <c r="L225" s="209"/>
    </row>
    <row r="226" spans="1:12">
      <c r="A226" s="16"/>
      <c r="K226" s="16"/>
      <c r="L226" s="209"/>
    </row>
    <row r="227" spans="1:12">
      <c r="A227" s="16"/>
      <c r="K227" s="16"/>
      <c r="L227" s="209"/>
    </row>
    <row r="228" spans="1:12">
      <c r="A228" s="16"/>
      <c r="K228" s="16"/>
      <c r="L228" s="209"/>
    </row>
    <row r="229" spans="1:12">
      <c r="A229" s="16"/>
      <c r="K229" s="16"/>
      <c r="L229" s="209"/>
    </row>
    <row r="230" spans="1:12">
      <c r="A230" s="16"/>
      <c r="K230" s="16"/>
      <c r="L230" s="209"/>
    </row>
    <row r="231" spans="1:12">
      <c r="A231" s="16"/>
      <c r="K231" s="16"/>
      <c r="L231" s="209"/>
    </row>
    <row r="232" spans="1:12">
      <c r="A232" s="16"/>
      <c r="K232" s="16"/>
      <c r="L232" s="209"/>
    </row>
    <row r="233" spans="1:12">
      <c r="A233" s="16"/>
      <c r="K233" s="16"/>
      <c r="L233" s="209"/>
    </row>
    <row r="234" spans="1:12">
      <c r="A234" s="16"/>
      <c r="K234" s="16"/>
      <c r="L234" s="209"/>
    </row>
    <row r="235" spans="1:12">
      <c r="A235" s="16"/>
      <c r="K235" s="16"/>
      <c r="L235" s="209"/>
    </row>
    <row r="236" spans="1:12">
      <c r="A236" s="16"/>
      <c r="K236" s="16"/>
      <c r="L236" s="209"/>
    </row>
    <row r="237" spans="1:12">
      <c r="A237" s="16"/>
      <c r="K237" s="16"/>
      <c r="L237" s="209"/>
    </row>
    <row r="238" spans="1:12">
      <c r="A238" s="16"/>
      <c r="K238" s="16"/>
      <c r="L238" s="209"/>
    </row>
    <row r="239" spans="1:12">
      <c r="A239" s="16"/>
      <c r="K239" s="16"/>
      <c r="L239" s="209"/>
    </row>
    <row r="240" spans="1:12">
      <c r="A240" s="16"/>
      <c r="K240" s="16"/>
      <c r="L240" s="209"/>
    </row>
    <row r="241" spans="1:12">
      <c r="A241" s="16"/>
      <c r="K241" s="16"/>
      <c r="L241" s="209"/>
    </row>
    <row r="242" spans="1:12">
      <c r="A242" s="16"/>
      <c r="K242" s="16"/>
      <c r="L242" s="209"/>
    </row>
    <row r="243" spans="1:12">
      <c r="A243" s="16"/>
      <c r="K243" s="16"/>
      <c r="L243" s="209"/>
    </row>
    <row r="244" spans="1:12">
      <c r="A244" s="16"/>
      <c r="K244" s="16"/>
      <c r="L244" s="209"/>
    </row>
    <row r="245" spans="1:12">
      <c r="A245" s="16"/>
      <c r="K245" s="16"/>
      <c r="L245" s="209"/>
    </row>
    <row r="246" spans="1:12">
      <c r="A246" s="16"/>
      <c r="K246" s="16"/>
      <c r="L246" s="209"/>
    </row>
    <row r="247" spans="1:12">
      <c r="A247" s="16"/>
      <c r="K247" s="16"/>
      <c r="L247" s="209"/>
    </row>
    <row r="248" spans="1:12">
      <c r="A248" s="16"/>
      <c r="K248" s="16"/>
      <c r="L248" s="209"/>
    </row>
    <row r="249" spans="1:12">
      <c r="A249" s="16"/>
      <c r="K249" s="16"/>
      <c r="L249" s="209"/>
    </row>
    <row r="250" spans="1:12">
      <c r="A250" s="16"/>
      <c r="K250" s="16"/>
      <c r="L250" s="209"/>
    </row>
    <row r="251" spans="1:12">
      <c r="A251" s="16"/>
      <c r="K251" s="16"/>
      <c r="L251" s="209"/>
    </row>
    <row r="252" spans="1:12">
      <c r="A252" s="16"/>
      <c r="K252" s="16"/>
      <c r="L252" s="209"/>
    </row>
    <row r="253" spans="1:12">
      <c r="A253" s="16"/>
      <c r="K253" s="16"/>
      <c r="L253" s="209"/>
    </row>
    <row r="254" spans="1:12">
      <c r="A254" s="16"/>
      <c r="K254" s="16"/>
      <c r="L254" s="209"/>
    </row>
    <row r="255" spans="1:12">
      <c r="A255" s="16"/>
      <c r="K255" s="16"/>
      <c r="L255" s="209"/>
    </row>
    <row r="256" spans="1:12">
      <c r="A256" s="16"/>
      <c r="K256" s="16"/>
      <c r="L256" s="209"/>
    </row>
    <row r="257" spans="1:12">
      <c r="A257" s="16"/>
      <c r="K257" s="16"/>
      <c r="L257" s="209"/>
    </row>
    <row r="258" spans="1:12">
      <c r="A258" s="16"/>
      <c r="K258" s="16"/>
      <c r="L258" s="209"/>
    </row>
    <row r="259" spans="1:12">
      <c r="A259" s="16"/>
      <c r="K259" s="16"/>
      <c r="L259" s="209"/>
    </row>
    <row r="260" spans="1:12">
      <c r="A260" s="16"/>
      <c r="K260" s="16"/>
      <c r="L260" s="209"/>
    </row>
    <row r="261" spans="1:12">
      <c r="A261" s="16"/>
      <c r="K261" s="16"/>
      <c r="L261" s="209"/>
    </row>
    <row r="262" spans="1:12">
      <c r="A262" s="16"/>
      <c r="K262" s="16"/>
      <c r="L262" s="209"/>
    </row>
    <row r="263" spans="1:12">
      <c r="A263" s="16"/>
      <c r="K263" s="16"/>
      <c r="L263" s="209"/>
    </row>
    <row r="264" spans="1:12">
      <c r="A264" s="16"/>
      <c r="K264" s="16"/>
      <c r="L264" s="209"/>
    </row>
    <row r="265" spans="1:12">
      <c r="A265" s="16"/>
      <c r="K265" s="16"/>
      <c r="L265" s="209"/>
    </row>
    <row r="266" spans="1:12">
      <c r="A266" s="16"/>
      <c r="K266" s="16"/>
      <c r="L266" s="209"/>
    </row>
    <row r="267" spans="1:12">
      <c r="A267" s="16"/>
      <c r="K267" s="16"/>
      <c r="L267" s="209"/>
    </row>
    <row r="268" spans="1:12">
      <c r="A268" s="16"/>
      <c r="K268" s="16"/>
      <c r="L268" s="209"/>
    </row>
    <row r="269" spans="1:12">
      <c r="A269" s="16"/>
      <c r="K269" s="16"/>
      <c r="L269" s="209"/>
    </row>
    <row r="270" spans="1:12">
      <c r="A270" s="16"/>
      <c r="K270" s="16"/>
      <c r="L270" s="209"/>
    </row>
    <row r="271" spans="1:12">
      <c r="A271" s="16"/>
      <c r="K271" s="16"/>
      <c r="L271" s="209"/>
    </row>
    <row r="272" spans="1:12">
      <c r="A272" s="16"/>
      <c r="K272" s="16"/>
      <c r="L272" s="209"/>
    </row>
    <row r="273" spans="1:12">
      <c r="A273" s="16"/>
      <c r="K273" s="16"/>
      <c r="L273" s="209"/>
    </row>
    <row r="274" spans="1:12">
      <c r="A274" s="16"/>
      <c r="K274" s="16"/>
      <c r="L274" s="209"/>
    </row>
    <row r="275" spans="1:12">
      <c r="A275" s="16"/>
      <c r="K275" s="16"/>
      <c r="L275" s="209"/>
    </row>
    <row r="276" spans="1:12">
      <c r="A276" s="16"/>
      <c r="K276" s="16"/>
      <c r="L276" s="209"/>
    </row>
    <row r="277" spans="1:12">
      <c r="A277" s="16"/>
      <c r="K277" s="16"/>
      <c r="L277" s="209"/>
    </row>
    <row r="278" spans="1:12">
      <c r="A278" s="16"/>
      <c r="K278" s="16"/>
      <c r="L278" s="209"/>
    </row>
    <row r="279" spans="1:12">
      <c r="A279" s="16"/>
      <c r="K279" s="16"/>
      <c r="L279" s="209"/>
    </row>
    <row r="280" spans="1:12">
      <c r="A280" s="16"/>
      <c r="K280" s="16"/>
      <c r="L280" s="209"/>
    </row>
    <row r="281" spans="1:12">
      <c r="A281" s="16"/>
      <c r="K281" s="16"/>
      <c r="L281" s="209"/>
    </row>
    <row r="282" spans="1:12">
      <c r="A282" s="16"/>
      <c r="K282" s="16"/>
      <c r="L282" s="209"/>
    </row>
    <row r="283" spans="1:12">
      <c r="A283" s="16"/>
      <c r="K283" s="16"/>
      <c r="L283" s="209"/>
    </row>
    <row r="284" spans="1:12">
      <c r="A284" s="16"/>
      <c r="K284" s="16"/>
      <c r="L284" s="209"/>
    </row>
    <row r="285" spans="1:12">
      <c r="A285" s="16"/>
      <c r="K285" s="16"/>
      <c r="L285" s="209"/>
    </row>
    <row r="286" spans="1:12">
      <c r="A286" s="16"/>
      <c r="K286" s="16"/>
      <c r="L286" s="209"/>
    </row>
    <row r="287" spans="1:12">
      <c r="A287" s="16"/>
      <c r="K287" s="16"/>
      <c r="L287" s="209"/>
    </row>
    <row r="288" spans="1:12">
      <c r="A288" s="16"/>
      <c r="K288" s="16"/>
      <c r="L288" s="209"/>
    </row>
    <row r="289" spans="1:12">
      <c r="A289" s="16"/>
      <c r="K289" s="16"/>
      <c r="L289" s="209"/>
    </row>
    <row r="290" spans="1:12">
      <c r="A290" s="16"/>
      <c r="K290" s="16"/>
      <c r="L290" s="209"/>
    </row>
    <row r="291" spans="1:12">
      <c r="A291" s="16"/>
      <c r="K291" s="16"/>
      <c r="L291" s="209"/>
    </row>
    <row r="292" spans="1:12">
      <c r="A292" s="16"/>
      <c r="K292" s="16"/>
      <c r="L292" s="209"/>
    </row>
    <row r="293" spans="1:12">
      <c r="A293" s="16"/>
      <c r="K293" s="16"/>
      <c r="L293" s="209"/>
    </row>
    <row r="294" spans="1:12">
      <c r="A294" s="16"/>
      <c r="K294" s="16"/>
      <c r="L294" s="209"/>
    </row>
    <row r="295" spans="1:12">
      <c r="A295" s="16"/>
      <c r="K295" s="16"/>
      <c r="L295" s="209"/>
    </row>
    <row r="296" spans="1:12">
      <c r="A296" s="16"/>
      <c r="K296" s="16"/>
      <c r="L296" s="209"/>
    </row>
    <row r="297" spans="1:12">
      <c r="A297" s="16"/>
      <c r="K297" s="16"/>
      <c r="L297" s="209"/>
    </row>
    <row r="298" spans="1:12">
      <c r="A298" s="16"/>
      <c r="K298" s="16"/>
      <c r="L298" s="209"/>
    </row>
    <row r="299" spans="1:12">
      <c r="A299" s="16"/>
      <c r="K299" s="16"/>
      <c r="L299" s="209"/>
    </row>
    <row r="300" spans="1:12">
      <c r="A300" s="16"/>
      <c r="K300" s="16"/>
      <c r="L300" s="209"/>
    </row>
    <row r="301" spans="1:12">
      <c r="A301" s="16"/>
      <c r="K301" s="16"/>
      <c r="L301" s="209"/>
    </row>
    <row r="302" spans="1:12">
      <c r="A302" s="16"/>
      <c r="K302" s="16"/>
      <c r="L302" s="209"/>
    </row>
    <row r="303" spans="1:12">
      <c r="A303" s="16"/>
      <c r="K303" s="16"/>
      <c r="L303" s="209"/>
    </row>
    <row r="304" spans="1:12">
      <c r="A304" s="16"/>
      <c r="K304" s="16"/>
      <c r="L304" s="209"/>
    </row>
    <row r="305" spans="1:12">
      <c r="A305" s="16"/>
      <c r="K305" s="16"/>
      <c r="L305" s="209"/>
    </row>
    <row r="306" spans="1:12">
      <c r="A306" s="16"/>
      <c r="K306" s="16"/>
      <c r="L306" s="209"/>
    </row>
    <row r="307" spans="1:12">
      <c r="A307" s="16"/>
      <c r="K307" s="16"/>
      <c r="L307" s="209"/>
    </row>
    <row r="308" spans="1:12">
      <c r="A308" s="16"/>
      <c r="K308" s="16"/>
      <c r="L308" s="209"/>
    </row>
    <row r="309" spans="1:12">
      <c r="A309" s="16"/>
      <c r="K309" s="16"/>
      <c r="L309" s="209"/>
    </row>
    <row r="310" spans="1:12">
      <c r="A310" s="16"/>
      <c r="K310" s="16"/>
      <c r="L310" s="209"/>
    </row>
    <row r="311" spans="1:12">
      <c r="A311" s="16"/>
      <c r="K311" s="16"/>
      <c r="L311" s="209"/>
    </row>
    <row r="312" spans="1:12">
      <c r="A312" s="16"/>
      <c r="K312" s="16"/>
      <c r="L312" s="209"/>
    </row>
    <row r="313" spans="1:12">
      <c r="A313" s="16"/>
      <c r="K313" s="16"/>
      <c r="L313" s="209"/>
    </row>
    <row r="314" spans="1:12">
      <c r="A314" s="16"/>
      <c r="K314" s="16"/>
      <c r="L314" s="209"/>
    </row>
    <row r="315" spans="1:12">
      <c r="A315" s="16"/>
      <c r="K315" s="16"/>
      <c r="L315" s="209"/>
    </row>
    <row r="316" spans="1:12">
      <c r="A316" s="16"/>
      <c r="K316" s="16"/>
      <c r="L316" s="209"/>
    </row>
    <row r="317" spans="1:12">
      <c r="A317" s="16"/>
      <c r="K317" s="16"/>
      <c r="L317" s="209"/>
    </row>
    <row r="318" spans="1:12">
      <c r="A318" s="16"/>
      <c r="K318" s="16"/>
      <c r="L318" s="209"/>
    </row>
    <row r="319" spans="1:12">
      <c r="A319" s="16"/>
      <c r="K319" s="16"/>
      <c r="L319" s="209"/>
    </row>
    <row r="320" spans="1:12">
      <c r="A320" s="16"/>
      <c r="K320" s="16"/>
      <c r="L320" s="209"/>
    </row>
    <row r="321" spans="1:12">
      <c r="A321" s="16"/>
      <c r="K321" s="16"/>
      <c r="L321" s="209"/>
    </row>
    <row r="322" spans="1:12">
      <c r="A322" s="16"/>
      <c r="K322" s="16"/>
      <c r="L322" s="209"/>
    </row>
    <row r="323" spans="1:12">
      <c r="A323" s="16"/>
      <c r="K323" s="16"/>
      <c r="L323" s="209"/>
    </row>
    <row r="324" spans="1:12">
      <c r="A324" s="16"/>
      <c r="K324" s="16"/>
      <c r="L324" s="209"/>
    </row>
    <row r="325" spans="1:12">
      <c r="A325" s="16"/>
      <c r="K325" s="16"/>
      <c r="L325" s="209"/>
    </row>
    <row r="326" spans="1:12">
      <c r="A326" s="16"/>
      <c r="K326" s="16"/>
      <c r="L326" s="209"/>
    </row>
    <row r="327" spans="1:12">
      <c r="A327" s="16"/>
      <c r="K327" s="16"/>
      <c r="L327" s="209"/>
    </row>
    <row r="328" spans="1:12">
      <c r="A328" s="16"/>
      <c r="K328" s="16"/>
      <c r="L328" s="209"/>
    </row>
    <row r="329" spans="1:12">
      <c r="A329" s="16"/>
      <c r="K329" s="16"/>
      <c r="L329" s="209"/>
    </row>
    <row r="330" spans="1:12">
      <c r="A330" s="16"/>
      <c r="K330" s="16"/>
      <c r="L330" s="209"/>
    </row>
    <row r="331" spans="1:12">
      <c r="A331" s="16"/>
      <c r="K331" s="16"/>
      <c r="L331" s="209"/>
    </row>
    <row r="332" spans="1:12">
      <c r="A332" s="16"/>
      <c r="K332" s="16"/>
      <c r="L332" s="209"/>
    </row>
    <row r="333" spans="1:12">
      <c r="A333" s="16"/>
      <c r="K333" s="16"/>
      <c r="L333" s="209"/>
    </row>
    <row r="334" spans="1:12">
      <c r="A334" s="16"/>
      <c r="K334" s="16"/>
      <c r="L334" s="209"/>
    </row>
    <row r="335" spans="1:12">
      <c r="A335" s="16"/>
      <c r="K335" s="16"/>
      <c r="L335" s="209"/>
    </row>
    <row r="336" spans="1:12">
      <c r="A336" s="16"/>
      <c r="K336" s="16"/>
      <c r="L336" s="209"/>
    </row>
    <row r="337" spans="1:12">
      <c r="A337" s="16"/>
      <c r="K337" s="16"/>
      <c r="L337" s="209"/>
    </row>
    <row r="338" spans="1:12">
      <c r="A338" s="16"/>
      <c r="K338" s="16"/>
      <c r="L338" s="209"/>
    </row>
    <row r="339" spans="1:12">
      <c r="A339" s="16"/>
      <c r="K339" s="16"/>
      <c r="L339" s="209"/>
    </row>
    <row r="340" spans="1:12">
      <c r="A340" s="16"/>
      <c r="K340" s="16"/>
      <c r="L340" s="209"/>
    </row>
    <row r="341" spans="1:12">
      <c r="A341" s="16"/>
      <c r="K341" s="16"/>
      <c r="L341" s="209"/>
    </row>
    <row r="342" spans="1:12">
      <c r="A342" s="16"/>
      <c r="K342" s="16"/>
      <c r="L342" s="209"/>
    </row>
    <row r="343" spans="1:12">
      <c r="A343" s="16"/>
      <c r="K343" s="16"/>
      <c r="L343" s="209"/>
    </row>
    <row r="344" spans="1:12">
      <c r="A344" s="16"/>
      <c r="K344" s="16"/>
      <c r="L344" s="209"/>
    </row>
    <row r="345" spans="1:12">
      <c r="A345" s="16"/>
      <c r="K345" s="16"/>
      <c r="L345" s="209"/>
    </row>
    <row r="346" spans="1:12">
      <c r="A346" s="16"/>
      <c r="K346" s="16"/>
      <c r="L346" s="209"/>
    </row>
    <row r="347" spans="1:12">
      <c r="A347" s="16"/>
      <c r="K347" s="16"/>
      <c r="L347" s="209"/>
    </row>
    <row r="348" spans="1:12">
      <c r="A348" s="16"/>
      <c r="K348" s="16"/>
      <c r="L348" s="209"/>
    </row>
    <row r="349" spans="1:12">
      <c r="A349" s="16"/>
      <c r="K349" s="16"/>
      <c r="L349" s="209"/>
    </row>
    <row r="350" spans="1:12">
      <c r="A350" s="16"/>
      <c r="K350" s="16"/>
      <c r="L350" s="209"/>
    </row>
    <row r="351" spans="1:12">
      <c r="A351" s="16"/>
      <c r="K351" s="16"/>
      <c r="L351" s="209"/>
    </row>
    <row r="352" spans="1:12">
      <c r="A352" s="16"/>
      <c r="K352" s="16"/>
      <c r="L352" s="209"/>
    </row>
    <row r="353" spans="1:12">
      <c r="A353" s="16"/>
      <c r="K353" s="16"/>
      <c r="L353" s="209"/>
    </row>
    <row r="354" spans="1:12">
      <c r="A354" s="16"/>
      <c r="K354" s="16"/>
      <c r="L354" s="209"/>
    </row>
    <row r="355" spans="1:12">
      <c r="A355" s="16"/>
      <c r="K355" s="16"/>
      <c r="L355" s="209"/>
    </row>
  </sheetData>
  <mergeCells count="1">
    <mergeCell ref="E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1"/>
  <sheetViews>
    <sheetView workbookViewId="0">
      <selection activeCell="P3" sqref="P3"/>
    </sheetView>
  </sheetViews>
  <sheetFormatPr baseColWidth="10" defaultRowHeight="15"/>
  <cols>
    <col min="1" max="1" width="1.7109375" style="95" customWidth="1"/>
    <col min="2" max="2" width="2" style="16" customWidth="1"/>
    <col min="3" max="3" width="29.28515625" style="16" customWidth="1"/>
    <col min="4" max="4" width="14.5703125" style="16" customWidth="1"/>
    <col min="5" max="5" width="16" style="16" customWidth="1"/>
    <col min="6" max="6" width="13" style="16" customWidth="1"/>
    <col min="7" max="7" width="0.42578125" style="16" hidden="1" customWidth="1"/>
    <col min="8" max="9" width="14.5703125" style="16" hidden="1" customWidth="1"/>
    <col min="10" max="10" width="14.5703125" style="96" hidden="1" customWidth="1"/>
    <col min="11" max="11" width="0.5703125" customWidth="1"/>
    <col min="12" max="12" width="13.5703125" customWidth="1"/>
    <col min="13" max="13" width="15.140625" bestFit="1" customWidth="1"/>
    <col min="14" max="14" width="14.7109375" customWidth="1"/>
  </cols>
  <sheetData>
    <row r="1" spans="1:14" ht="18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9"/>
    </row>
    <row r="2" spans="1:14" ht="15.75">
      <c r="A2" s="220" t="s">
        <v>66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2"/>
    </row>
    <row r="3" spans="1:14" ht="16.5" thickBot="1">
      <c r="A3" s="220" t="s">
        <v>67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2"/>
    </row>
    <row r="4" spans="1:14" ht="15.75" thickBot="1">
      <c r="A4" s="60"/>
      <c r="B4" s="15"/>
      <c r="C4" s="15"/>
      <c r="D4" s="61"/>
      <c r="E4" s="61"/>
      <c r="F4" s="62"/>
      <c r="G4" s="63"/>
      <c r="H4" s="64"/>
      <c r="I4" s="65"/>
      <c r="J4" s="66"/>
      <c r="K4" s="67"/>
      <c r="L4" s="61"/>
      <c r="M4" s="61"/>
      <c r="N4" s="62"/>
    </row>
    <row r="5" spans="1:14" ht="16.5" thickBot="1">
      <c r="A5" s="68"/>
      <c r="B5" s="69"/>
      <c r="C5" s="70"/>
      <c r="D5" s="223" t="s">
        <v>142</v>
      </c>
      <c r="E5" s="224"/>
      <c r="F5" s="225"/>
      <c r="G5" s="71">
        <v>0</v>
      </c>
      <c r="H5" s="72" t="s">
        <v>69</v>
      </c>
      <c r="I5" s="73"/>
      <c r="J5" s="74"/>
      <c r="K5" s="75"/>
      <c r="L5" s="223" t="s">
        <v>143</v>
      </c>
      <c r="M5" s="224"/>
      <c r="N5" s="225"/>
    </row>
    <row r="6" spans="1:14">
      <c r="A6" s="76"/>
      <c r="B6" s="77"/>
      <c r="C6" s="78"/>
      <c r="D6" s="79" t="s">
        <v>71</v>
      </c>
      <c r="E6" s="80" t="s">
        <v>72</v>
      </c>
      <c r="F6" s="81" t="s">
        <v>73</v>
      </c>
      <c r="G6" s="82"/>
      <c r="H6" s="83" t="s">
        <v>71</v>
      </c>
      <c r="I6" s="80" t="s">
        <v>72</v>
      </c>
      <c r="J6" s="84" t="s">
        <v>73</v>
      </c>
      <c r="K6" s="85"/>
      <c r="L6" s="79" t="s">
        <v>71</v>
      </c>
      <c r="M6" s="80" t="s">
        <v>72</v>
      </c>
      <c r="N6" s="84" t="s">
        <v>73</v>
      </c>
    </row>
    <row r="7" spans="1:14">
      <c r="A7" s="86" t="s">
        <v>74</v>
      </c>
      <c r="B7" s="87"/>
      <c r="C7" s="88"/>
      <c r="D7" s="89"/>
      <c r="E7" s="90"/>
      <c r="F7" s="91"/>
      <c r="G7" s="92"/>
      <c r="H7" s="93"/>
      <c r="I7" s="90"/>
      <c r="J7" s="94"/>
      <c r="K7" s="85"/>
      <c r="L7" s="89"/>
      <c r="M7" s="90"/>
      <c r="N7" s="94"/>
    </row>
    <row r="8" spans="1:14">
      <c r="A8" s="95" t="s">
        <v>75</v>
      </c>
      <c r="C8" s="96"/>
      <c r="D8" s="97">
        <f>+E8</f>
        <v>47155000</v>
      </c>
      <c r="E8" s="98">
        <f>SUM([4]rdo!E6)</f>
        <v>47155000</v>
      </c>
      <c r="F8" s="99">
        <f t="shared" ref="F8:F25" si="0">+D8-E8</f>
        <v>0</v>
      </c>
      <c r="G8" s="92"/>
      <c r="H8" s="100">
        <f>SUM(D8+[2]Hoja1!$I$8)</f>
        <v>354715118</v>
      </c>
      <c r="I8" s="98">
        <f>SUM(E8+[2]Hoja1!$J$8)</f>
        <v>47155000</v>
      </c>
      <c r="J8" s="101">
        <f>SUM(H8-I8)</f>
        <v>307560118</v>
      </c>
      <c r="K8" s="85"/>
      <c r="L8" s="97">
        <f>+M8</f>
        <v>125709000</v>
      </c>
      <c r="M8" s="98">
        <f>+[4]RDOACUM!H6</f>
        <v>125709000</v>
      </c>
      <c r="N8" s="99">
        <f t="shared" ref="N8:N18" si="1">SUM(L8-M8)</f>
        <v>0</v>
      </c>
    </row>
    <row r="9" spans="1:14">
      <c r="A9" s="95" t="s">
        <v>76</v>
      </c>
      <c r="C9" s="96"/>
      <c r="D9" s="89">
        <f>+E9</f>
        <v>28819699</v>
      </c>
      <c r="E9" s="98">
        <f>SUM([4]rdo!E7)</f>
        <v>28819699</v>
      </c>
      <c r="F9" s="99">
        <f t="shared" si="0"/>
        <v>0</v>
      </c>
      <c r="G9" s="92"/>
      <c r="H9" s="102">
        <f>SUM(D9+[2]Hoja1!$I$9)</f>
        <v>238700780</v>
      </c>
      <c r="I9" s="90">
        <f>SUM(E9+[2]Hoja1!$J$9)</f>
        <v>28819699</v>
      </c>
      <c r="J9" s="103">
        <f>SUM(H9-I9)</f>
        <v>209881081</v>
      </c>
      <c r="K9" s="85"/>
      <c r="L9" s="89">
        <f>+M9</f>
        <v>86459098</v>
      </c>
      <c r="M9" s="90">
        <f>+[4]RDOACUM!H7</f>
        <v>86459098</v>
      </c>
      <c r="N9" s="99">
        <f t="shared" si="1"/>
        <v>0</v>
      </c>
    </row>
    <row r="10" spans="1:14">
      <c r="A10" s="95" t="s">
        <v>77</v>
      </c>
      <c r="C10" s="96"/>
      <c r="D10" s="89">
        <f>+E10</f>
        <v>0</v>
      </c>
      <c r="E10" s="90">
        <f>SUM([4]rdo!E8)</f>
        <v>0</v>
      </c>
      <c r="F10" s="99">
        <f t="shared" si="0"/>
        <v>0</v>
      </c>
      <c r="G10" s="92"/>
      <c r="H10" s="102"/>
      <c r="I10" s="90"/>
      <c r="J10" s="103"/>
      <c r="K10" s="85"/>
      <c r="L10" s="89">
        <f>+M10</f>
        <v>0</v>
      </c>
      <c r="M10" s="90">
        <f>+[4]RDOACUM!H8</f>
        <v>0</v>
      </c>
      <c r="N10" s="99">
        <f t="shared" si="1"/>
        <v>0</v>
      </c>
    </row>
    <row r="11" spans="1:14">
      <c r="B11" s="77" t="s">
        <v>78</v>
      </c>
      <c r="C11" s="96"/>
      <c r="D11" s="104">
        <f>SUM(D8:D10)</f>
        <v>75974699</v>
      </c>
      <c r="E11" s="105">
        <f>SUM(E8:E10)</f>
        <v>75974699</v>
      </c>
      <c r="F11" s="106">
        <f t="shared" si="0"/>
        <v>0</v>
      </c>
      <c r="G11" s="107"/>
      <c r="H11" s="108">
        <f>SUM(H8:H9)</f>
        <v>593415898</v>
      </c>
      <c r="I11" s="105">
        <f>SUM(I8:I9)</f>
        <v>75974699</v>
      </c>
      <c r="J11" s="109">
        <f>SUM(J8:J9)</f>
        <v>517441199</v>
      </c>
      <c r="K11" s="85"/>
      <c r="L11" s="104">
        <f>SUM(L8:L10)</f>
        <v>212168098</v>
      </c>
      <c r="M11" s="104">
        <f>+M8+M9+M10</f>
        <v>212168098</v>
      </c>
      <c r="N11" s="106">
        <f t="shared" si="1"/>
        <v>0</v>
      </c>
    </row>
    <row r="12" spans="1:14">
      <c r="A12" s="95" t="s">
        <v>79</v>
      </c>
      <c r="C12" s="96"/>
      <c r="D12" s="97">
        <f>+E12</f>
        <v>2135731.9300000002</v>
      </c>
      <c r="E12" s="98">
        <f>SUM([4]rdo!E10)</f>
        <v>2135731.9300000002</v>
      </c>
      <c r="F12" s="99">
        <f t="shared" si="0"/>
        <v>0</v>
      </c>
      <c r="G12" s="92"/>
      <c r="H12" s="100">
        <f>SUM(D12+[2]Hoja1!$I$11)</f>
        <v>519576930.93000001</v>
      </c>
      <c r="I12" s="98">
        <f>SUM(E12+[2]Hoja1!$J$11)</f>
        <v>2135731.9300000002</v>
      </c>
      <c r="J12" s="101">
        <f t="shared" ref="J12:J25" si="2">SUM(H12-I12)</f>
        <v>517441199</v>
      </c>
      <c r="K12" s="85"/>
      <c r="L12" s="97">
        <f>+M12</f>
        <v>4335321.93</v>
      </c>
      <c r="M12" s="98">
        <f>+[4]RDOACUM!H10</f>
        <v>4335321.93</v>
      </c>
      <c r="N12" s="99">
        <f t="shared" si="1"/>
        <v>0</v>
      </c>
    </row>
    <row r="13" spans="1:14">
      <c r="A13" s="95" t="s">
        <v>80</v>
      </c>
      <c r="C13" s="96"/>
      <c r="D13" s="89">
        <f>+E13</f>
        <v>648339.4</v>
      </c>
      <c r="E13" s="90">
        <f>SUM([4]rdo!E11)</f>
        <v>648339.4</v>
      </c>
      <c r="F13" s="99">
        <f t="shared" si="0"/>
        <v>0</v>
      </c>
      <c r="G13" s="92"/>
      <c r="H13" s="102">
        <f>SUM(D13+[2]Hoja1!$I$12)</f>
        <v>33355083.539999999</v>
      </c>
      <c r="I13" s="90">
        <f>SUM(E13+[2]Hoja1!$J$12)</f>
        <v>648496.4</v>
      </c>
      <c r="J13" s="103">
        <f t="shared" si="2"/>
        <v>32706587.140000001</v>
      </c>
      <c r="K13" s="85"/>
      <c r="L13" s="89">
        <f>+M13</f>
        <v>957050.4</v>
      </c>
      <c r="M13" s="90">
        <f>+[4]RDOACUM!H11</f>
        <v>957050.4</v>
      </c>
      <c r="N13" s="99">
        <f t="shared" si="1"/>
        <v>0</v>
      </c>
    </row>
    <row r="14" spans="1:14">
      <c r="A14" s="95" t="s">
        <v>81</v>
      </c>
      <c r="C14" s="96"/>
      <c r="D14" s="110">
        <f>+E14</f>
        <v>0</v>
      </c>
      <c r="E14" s="111">
        <f>SUM([4]rdo!E12)</f>
        <v>0</v>
      </c>
      <c r="F14" s="99">
        <f t="shared" si="0"/>
        <v>0</v>
      </c>
      <c r="G14" s="92"/>
      <c r="H14" s="102">
        <f>SUM(D14+[2]Hoja1!$I$13)</f>
        <v>10243264.48</v>
      </c>
      <c r="I14" s="90">
        <f>SUM(E14+[2]Hoja1!$J$13)</f>
        <v>228</v>
      </c>
      <c r="J14" s="103">
        <f t="shared" si="2"/>
        <v>10243036.48</v>
      </c>
      <c r="K14" s="85"/>
      <c r="L14" s="89">
        <f>+M14</f>
        <v>0</v>
      </c>
      <c r="M14" s="90">
        <f>+[4]RDOACUM!H12</f>
        <v>0</v>
      </c>
      <c r="N14" s="99">
        <f t="shared" si="1"/>
        <v>0</v>
      </c>
    </row>
    <row r="15" spans="1:14">
      <c r="A15" s="95" t="s">
        <v>82</v>
      </c>
      <c r="C15" s="96"/>
      <c r="D15" s="89">
        <f>+E15</f>
        <v>735771.24</v>
      </c>
      <c r="E15" s="90">
        <f>SUM([4]rdo!E13)</f>
        <v>735771.24</v>
      </c>
      <c r="F15" s="99">
        <f t="shared" si="0"/>
        <v>0</v>
      </c>
      <c r="G15" s="92"/>
      <c r="H15" s="102">
        <f>SUM(D15+[2]Hoja1!$I$14)</f>
        <v>53244818.869999997</v>
      </c>
      <c r="I15" s="90">
        <f>SUM(E15+[2]Hoja1!$J$14)</f>
        <v>735832.24</v>
      </c>
      <c r="J15" s="103">
        <f t="shared" si="2"/>
        <v>52508986.629999995</v>
      </c>
      <c r="K15" s="85"/>
      <c r="L15" s="89">
        <f>+M15</f>
        <v>1460126.24</v>
      </c>
      <c r="M15" s="90">
        <f>+[4]RDOACUM!H13</f>
        <v>1460126.24</v>
      </c>
      <c r="N15" s="99">
        <f t="shared" si="1"/>
        <v>0</v>
      </c>
    </row>
    <row r="16" spans="1:14">
      <c r="B16" s="77" t="s">
        <v>83</v>
      </c>
      <c r="C16" s="96"/>
      <c r="D16" s="104">
        <f>SUM(D12:D15)</f>
        <v>3519842.5700000003</v>
      </c>
      <c r="E16" s="105">
        <f>SUM(E12:E15)</f>
        <v>3519842.5700000003</v>
      </c>
      <c r="F16" s="106">
        <f t="shared" si="0"/>
        <v>0</v>
      </c>
      <c r="G16" s="107"/>
      <c r="H16" s="108">
        <f>SUM(H12:H15)</f>
        <v>616420097.82000005</v>
      </c>
      <c r="I16" s="105">
        <f>SUM(I12:I15)</f>
        <v>3520288.5700000003</v>
      </c>
      <c r="J16" s="109">
        <f>SUM(J12:J15)</f>
        <v>612899809.25</v>
      </c>
      <c r="K16" s="85"/>
      <c r="L16" s="104">
        <f>SUM(L12:L15)</f>
        <v>6752498.5700000003</v>
      </c>
      <c r="M16" s="104">
        <f>+M12+M13+M14+M15</f>
        <v>6752498.5700000003</v>
      </c>
      <c r="N16" s="106">
        <f t="shared" si="1"/>
        <v>0</v>
      </c>
    </row>
    <row r="17" spans="1:15">
      <c r="A17" s="95" t="s">
        <v>84</v>
      </c>
      <c r="C17" s="96"/>
      <c r="D17" s="97">
        <f>+[3]Hoja1!$AM$15</f>
        <v>10053792.049977293</v>
      </c>
      <c r="E17" s="98">
        <f>SUM([4]rdo!E15)</f>
        <v>9333589</v>
      </c>
      <c r="F17" s="99">
        <f t="shared" si="0"/>
        <v>720203.04997729324</v>
      </c>
      <c r="G17" s="92"/>
      <c r="H17" s="100">
        <f>SUM(D17+[2]Hoja1!$I$16)</f>
        <v>113014293.71997729</v>
      </c>
      <c r="I17" s="98">
        <f>SUM(E17+[2]Hoja1!$J$16)</f>
        <v>9348550</v>
      </c>
      <c r="J17" s="101">
        <f t="shared" si="2"/>
        <v>103665743.71997729</v>
      </c>
      <c r="K17" s="85"/>
      <c r="L17" s="97">
        <f>+D17+[1]COMPRES!$E$17</f>
        <v>22994746.049977295</v>
      </c>
      <c r="M17" s="98">
        <f>+[4]RDOACUM!H15</f>
        <v>22266409</v>
      </c>
      <c r="N17" s="99">
        <f t="shared" si="1"/>
        <v>728337.0499772951</v>
      </c>
    </row>
    <row r="18" spans="1:15">
      <c r="A18" s="95" t="s">
        <v>85</v>
      </c>
      <c r="C18" s="96"/>
      <c r="D18" s="112">
        <f>+[3]Hoja1!$AM$16</f>
        <v>3955340.9948034948</v>
      </c>
      <c r="E18" s="90">
        <f>SUM([4]rdo!E16)</f>
        <v>2002526</v>
      </c>
      <c r="F18" s="99">
        <f t="shared" si="0"/>
        <v>1952814.9948034948</v>
      </c>
      <c r="G18" s="92"/>
      <c r="H18" s="93">
        <f>SUM(D18+[2]Hoja1!$I$17)</f>
        <v>48810844.144803494</v>
      </c>
      <c r="I18" s="90">
        <f>SUM(E18+[2]Hoja1!$J$17)</f>
        <v>610783.598390311</v>
      </c>
      <c r="J18" s="103">
        <f t="shared" si="2"/>
        <v>48200060.546413183</v>
      </c>
      <c r="K18" s="85"/>
      <c r="L18" s="89">
        <f>+D18+[1]COMPRES!$E$18</f>
        <v>83997197.994803488</v>
      </c>
      <c r="M18" s="90">
        <f>+[4]RDOACUM!H16</f>
        <v>81141621</v>
      </c>
      <c r="N18" s="99">
        <f t="shared" si="1"/>
        <v>2855576.9948034883</v>
      </c>
    </row>
    <row r="19" spans="1:15">
      <c r="A19" s="95" t="s">
        <v>86</v>
      </c>
      <c r="C19" s="96"/>
      <c r="D19" s="112">
        <f>+[3]Hoja1!$AM$17</f>
        <v>5994171.7395677464</v>
      </c>
      <c r="E19" s="90">
        <f>SUM([4]rdo!E17)+[4]rdo!E18</f>
        <v>4493599.71</v>
      </c>
      <c r="F19" s="99">
        <f t="shared" si="0"/>
        <v>1500572.0295677464</v>
      </c>
      <c r="G19" s="92"/>
      <c r="H19" s="93">
        <f>SUM(D19+[2]Hoja1!$I$18)</f>
        <v>95756623.489567742</v>
      </c>
      <c r="I19" s="90">
        <f>SUM(E19+[2]Hoja1!$J$18)</f>
        <v>4350088.0512165939</v>
      </c>
      <c r="J19" s="103">
        <f t="shared" si="2"/>
        <v>91406535.438351154</v>
      </c>
      <c r="K19" s="85"/>
      <c r="L19" s="89">
        <f>+D19+[1]COMPRES!$E$19</f>
        <v>18579796.739567745</v>
      </c>
      <c r="M19" s="90">
        <f>+[4]RDOACUM!H17+[4]RDOACUM!H18</f>
        <v>20892358.709999997</v>
      </c>
      <c r="N19" s="99">
        <f t="shared" ref="N19:N25" si="3">SUM(L19-M19)</f>
        <v>-2312561.9704322517</v>
      </c>
    </row>
    <row r="20" spans="1:15">
      <c r="A20" s="95" t="s">
        <v>87</v>
      </c>
      <c r="C20" s="96"/>
      <c r="D20" s="112">
        <f>+[3]Hoja1!$AM$18</f>
        <v>532951.19185552979</v>
      </c>
      <c r="E20" s="90">
        <f>SUM([4]rdo!E19)</f>
        <v>350028</v>
      </c>
      <c r="F20" s="99">
        <f t="shared" si="0"/>
        <v>182923.19185552979</v>
      </c>
      <c r="G20" s="92"/>
      <c r="H20" s="93">
        <f>SUM(D20+[2]Hoja1!$I$20)</f>
        <v>6989040.1918555293</v>
      </c>
      <c r="I20" s="90">
        <f>SUM(E20+[2]Hoja1!$J$20)</f>
        <v>-474844.64402966667</v>
      </c>
      <c r="J20" s="103">
        <f t="shared" si="2"/>
        <v>7463884.835885196</v>
      </c>
      <c r="K20" s="85"/>
      <c r="L20" s="89">
        <f>+D20+[1]COMPRES!$E$20</f>
        <v>913566.19185552979</v>
      </c>
      <c r="M20" s="90">
        <f>+[4]RDOACUM!H19</f>
        <v>550765</v>
      </c>
      <c r="N20" s="99">
        <f t="shared" si="3"/>
        <v>362801.19185552979</v>
      </c>
      <c r="O20" s="113"/>
    </row>
    <row r="21" spans="1:15">
      <c r="A21" s="95" t="s">
        <v>88</v>
      </c>
      <c r="C21" s="96"/>
      <c r="D21" s="112">
        <f>+[3]Hoja1!$AM$19</f>
        <v>525674.53033428197</v>
      </c>
      <c r="E21" s="90">
        <f>SUM([4]rdo!E20)</f>
        <v>156870.70000000001</v>
      </c>
      <c r="F21" s="99">
        <f t="shared" si="0"/>
        <v>368803.83033428196</v>
      </c>
      <c r="G21" s="92"/>
      <c r="H21" s="93">
        <f>SUM(D21+[2]Hoja1!$I$21)</f>
        <v>3592165.0303342817</v>
      </c>
      <c r="I21" s="90">
        <f>SUM(E21+[2]Hoja1!$J$21)</f>
        <v>-680294.3342533547</v>
      </c>
      <c r="J21" s="103">
        <f t="shared" si="2"/>
        <v>4272459.3645876367</v>
      </c>
      <c r="K21" s="85"/>
      <c r="L21" s="89">
        <f>+D21+[1]COMPRES!$E$21</f>
        <v>818662.53033428197</v>
      </c>
      <c r="M21" s="90">
        <f>+[4]RDOACUM!H20</f>
        <v>361958.7</v>
      </c>
      <c r="N21" s="99">
        <f t="shared" si="3"/>
        <v>456703.83033428196</v>
      </c>
    </row>
    <row r="22" spans="1:15">
      <c r="A22" s="95" t="s">
        <v>89</v>
      </c>
      <c r="C22" s="96"/>
      <c r="D22" s="112">
        <f>+[3]Hoja1!$AM$20</f>
        <v>8128796.5706717744</v>
      </c>
      <c r="E22" s="90">
        <f>SUM([4]rdo!E21)</f>
        <v>7911069.7699999996</v>
      </c>
      <c r="F22" s="99">
        <f t="shared" si="0"/>
        <v>217726.80067177489</v>
      </c>
      <c r="G22" s="92"/>
      <c r="H22" s="93">
        <f>SUM(D22+[2]Hoja1!$I$22)</f>
        <v>22092743.550671775</v>
      </c>
      <c r="I22" s="90">
        <f>SUM(E22+[2]Hoja1!$J$22)</f>
        <v>13387659.871719647</v>
      </c>
      <c r="J22" s="103">
        <f t="shared" si="2"/>
        <v>8705083.6789521277</v>
      </c>
      <c r="K22" s="85"/>
      <c r="L22" s="89">
        <f>+D22+[1]COMPRES!$E$22</f>
        <v>10730679.570671774</v>
      </c>
      <c r="M22" s="90">
        <f>+[4]RDOACUM!H21</f>
        <v>9815407.7699999996</v>
      </c>
      <c r="N22" s="99">
        <f t="shared" si="3"/>
        <v>915271.80067177489</v>
      </c>
    </row>
    <row r="23" spans="1:15">
      <c r="A23" s="95" t="s">
        <v>90</v>
      </c>
      <c r="C23" s="96"/>
      <c r="D23" s="112">
        <f>+[3]Hoja1!$AM$21</f>
        <v>494229.88049181871</v>
      </c>
      <c r="E23" s="90">
        <f>SUM([4]rdo!E22)</f>
        <v>411982.21</v>
      </c>
      <c r="F23" s="99">
        <f t="shared" si="0"/>
        <v>82247.670491818688</v>
      </c>
      <c r="G23" s="92"/>
      <c r="H23" s="93">
        <f>SUM(D23+[2]Hoja1!$I$23)</f>
        <v>1722160.6504918188</v>
      </c>
      <c r="I23" s="90">
        <f>SUM(E23+[2]Hoja1!$J$23)</f>
        <v>1596099.4899068642</v>
      </c>
      <c r="J23" s="103">
        <f t="shared" si="2"/>
        <v>126061.16058495454</v>
      </c>
      <c r="K23" s="85"/>
      <c r="L23" s="89">
        <f>+D23+[1]COMPRES!$E$23</f>
        <v>828877.88049181877</v>
      </c>
      <c r="M23" s="90">
        <f>+[4]RDOACUM!H22</f>
        <v>751104.21</v>
      </c>
      <c r="N23" s="99">
        <f t="shared" si="3"/>
        <v>77773.670491818804</v>
      </c>
    </row>
    <row r="24" spans="1:15">
      <c r="A24" s="95" t="s">
        <v>91</v>
      </c>
      <c r="C24" s="96"/>
      <c r="D24" s="112">
        <f>+[3]Hoja1!$AM$22</f>
        <v>346135.26521138276</v>
      </c>
      <c r="E24" s="90">
        <f>SUM([4]rdo!E23)</f>
        <v>677357.57</v>
      </c>
      <c r="F24" s="99">
        <f t="shared" si="0"/>
        <v>-331222.30478861718</v>
      </c>
      <c r="G24" s="92"/>
      <c r="H24" s="93">
        <f>SUM(D24+[2]Hoja1!$I$24)</f>
        <v>4939111.0552113829</v>
      </c>
      <c r="I24" s="90">
        <f>SUM(E24+[2]Hoja1!$J$24)</f>
        <v>-548559.59069674683</v>
      </c>
      <c r="J24" s="103">
        <f t="shared" si="2"/>
        <v>5487670.6459081294</v>
      </c>
      <c r="K24" s="85"/>
      <c r="L24" s="89">
        <f>+D24+[1]COMPRES!$E$24</f>
        <v>1462671.2652113829</v>
      </c>
      <c r="M24" s="90">
        <f>+[4]RDOACUM!H23</f>
        <v>1249917.5699999998</v>
      </c>
      <c r="N24" s="99">
        <f t="shared" si="3"/>
        <v>212753.69521138305</v>
      </c>
    </row>
    <row r="25" spans="1:15">
      <c r="A25" s="95" t="s">
        <v>92</v>
      </c>
      <c r="C25" s="96"/>
      <c r="D25" s="112">
        <f>+[3]Hoja1!$AM$23</f>
        <v>883476.83029647649</v>
      </c>
      <c r="E25" s="90">
        <f>SUM([4]rdo!E24)</f>
        <v>215459.05</v>
      </c>
      <c r="F25" s="99">
        <f t="shared" si="0"/>
        <v>668017.78029647656</v>
      </c>
      <c r="G25" s="92"/>
      <c r="H25" s="114">
        <f>SUM(D25+[2]Hoja1!$I$25)</f>
        <v>21328653.840296477</v>
      </c>
      <c r="I25" s="90">
        <f>SUM(E25+[2]Hoja1!$J$25)</f>
        <v>-13016219.621173084</v>
      </c>
      <c r="J25" s="103">
        <f t="shared" si="2"/>
        <v>34344873.461469561</v>
      </c>
      <c r="K25" s="85"/>
      <c r="L25" s="89">
        <f>+D25+[1]COMPRES!$E$25</f>
        <v>3983819.8302964764</v>
      </c>
      <c r="M25" s="90">
        <f>+[4]RDOACUM!H24</f>
        <v>3591675.05</v>
      </c>
      <c r="N25" s="99">
        <f t="shared" si="3"/>
        <v>392144.78029647656</v>
      </c>
    </row>
    <row r="26" spans="1:15">
      <c r="B26" s="77" t="s">
        <v>93</v>
      </c>
      <c r="C26" s="96"/>
      <c r="D26" s="104">
        <f>SUM(D17:D25)</f>
        <v>30914569.053209797</v>
      </c>
      <c r="E26" s="105">
        <f>SUM(E17:E25)</f>
        <v>25552482.010000002</v>
      </c>
      <c r="F26" s="106">
        <f>+D26-E26</f>
        <v>5362087.0432097949</v>
      </c>
      <c r="G26" s="107"/>
      <c r="H26" s="108">
        <f>SUM(H17:H25)</f>
        <v>318245635.67320979</v>
      </c>
      <c r="I26" s="105">
        <f>SUM(I17:I25)</f>
        <v>14573262.821080562</v>
      </c>
      <c r="J26" s="109">
        <f>SUM(J17:J25)</f>
        <v>303672372.85212922</v>
      </c>
      <c r="K26" s="85"/>
      <c r="L26" s="104">
        <f>SUM(L17:L25)</f>
        <v>144310018.05320981</v>
      </c>
      <c r="M26" s="105">
        <f>SUM(M17:M25)</f>
        <v>140621217.01000002</v>
      </c>
      <c r="N26" s="115">
        <f>SUM(L26-M26)</f>
        <v>3688801.0432097912</v>
      </c>
    </row>
    <row r="27" spans="1:15">
      <c r="C27" s="78" t="s">
        <v>94</v>
      </c>
      <c r="D27" s="116">
        <f>SUM(D26,D16,D11)</f>
        <v>110409110.6232098</v>
      </c>
      <c r="E27" s="117">
        <f>SUM(E26,E16,E11)</f>
        <v>105047023.58</v>
      </c>
      <c r="F27" s="118">
        <f>+D27-E27</f>
        <v>5362087.0432098061</v>
      </c>
      <c r="G27" s="119"/>
      <c r="H27" s="120">
        <f>SUM(H26+H16+H11)</f>
        <v>1528081631.4932098</v>
      </c>
      <c r="I27" s="120">
        <f>SUM(I26,I16,I11)</f>
        <v>94068250.391080558</v>
      </c>
      <c r="J27" s="121">
        <f>SUM(J11+J16+J26)</f>
        <v>1434013381.1021292</v>
      </c>
      <c r="K27" s="85"/>
      <c r="L27" s="116">
        <f>SUM(L26,L16,L11)</f>
        <v>363230614.62320983</v>
      </c>
      <c r="M27" s="117">
        <f>SUM(M26,M16,M11)</f>
        <v>359541813.58000004</v>
      </c>
      <c r="N27" s="118">
        <f>SUM(L27-M27)</f>
        <v>3688801.0432097912</v>
      </c>
    </row>
    <row r="28" spans="1:15">
      <c r="C28" s="78"/>
      <c r="D28" s="122"/>
      <c r="E28" s="123"/>
      <c r="F28" s="124"/>
      <c r="G28" s="119"/>
      <c r="H28" s="120"/>
      <c r="I28" s="125"/>
      <c r="J28" s="118">
        <v>0</v>
      </c>
      <c r="K28" s="85"/>
      <c r="L28" s="122"/>
      <c r="M28" s="123"/>
      <c r="N28" s="124"/>
    </row>
    <row r="29" spans="1:15">
      <c r="B29" s="16" t="s">
        <v>95</v>
      </c>
      <c r="C29" s="78"/>
      <c r="D29" s="126">
        <f>+[3]Hoja1!$AM$28</f>
        <v>3019175.5138028557</v>
      </c>
      <c r="E29" s="127">
        <f>SUM([4]rdo!E29)</f>
        <v>2339762.1</v>
      </c>
      <c r="F29" s="128">
        <f>+D29-E29</f>
        <v>679413.41380285565</v>
      </c>
      <c r="G29" s="119"/>
      <c r="H29" s="102">
        <f>SUM(D29+[2]Hoja1!$I$29)</f>
        <v>23633027.643802855</v>
      </c>
      <c r="I29" s="90">
        <f>SUM(E29+[2]Hoja1!$J$29)</f>
        <v>977562.56798945228</v>
      </c>
      <c r="J29" s="129">
        <f>SUM(H29-I29)</f>
        <v>22655465.075813401</v>
      </c>
      <c r="K29" s="85"/>
      <c r="L29" s="130">
        <f>+D29+[1]COMPRES!$E$29</f>
        <v>18068742.513802856</v>
      </c>
      <c r="M29" s="127">
        <f>+[4]RDOACUM!H29</f>
        <v>17782380.100000001</v>
      </c>
      <c r="N29" s="128">
        <f>SUM(L29-M29)</f>
        <v>286362.41380285472</v>
      </c>
    </row>
    <row r="30" spans="1:15">
      <c r="C30" s="78" t="s">
        <v>96</v>
      </c>
      <c r="D30" s="116">
        <f>SUM(D27-D29)</f>
        <v>107389935.10940695</v>
      </c>
      <c r="E30" s="117">
        <f>SUM(E27-E29)</f>
        <v>102707261.48</v>
      </c>
      <c r="F30" s="118">
        <f>SUM(F27-F29)</f>
        <v>4682673.6294069504</v>
      </c>
      <c r="G30" s="119"/>
      <c r="H30" s="120">
        <f>SUM(H27-H29)</f>
        <v>1504448603.849407</v>
      </c>
      <c r="I30" s="120">
        <f>SUM(I27-I29)</f>
        <v>93090687.823091105</v>
      </c>
      <c r="J30" s="121">
        <f>SUM(J27-J29)</f>
        <v>1411357916.0263159</v>
      </c>
      <c r="K30" s="85"/>
      <c r="L30" s="116">
        <f>SUM(L27-L29)</f>
        <v>345161872.10940695</v>
      </c>
      <c r="M30" s="117">
        <f>SUM(M27-M29)</f>
        <v>341759433.48000002</v>
      </c>
      <c r="N30" s="118">
        <f>+L30-M30</f>
        <v>3402438.629406929</v>
      </c>
    </row>
    <row r="31" spans="1:15">
      <c r="A31" s="131" t="s">
        <v>97</v>
      </c>
      <c r="C31" s="96"/>
      <c r="D31" s="89"/>
      <c r="E31" s="132"/>
      <c r="F31" s="91"/>
      <c r="G31" s="92"/>
      <c r="H31" s="93"/>
      <c r="I31" s="90"/>
      <c r="J31" s="94"/>
      <c r="K31" s="85"/>
      <c r="L31" s="89"/>
      <c r="M31" s="90"/>
      <c r="N31" s="94"/>
    </row>
    <row r="32" spans="1:15">
      <c r="A32" s="86" t="s">
        <v>98</v>
      </c>
      <c r="B32" s="133"/>
      <c r="C32" s="134"/>
      <c r="D32" s="89"/>
      <c r="E32" s="90"/>
      <c r="F32" s="91"/>
      <c r="G32" s="92"/>
      <c r="H32" s="93"/>
      <c r="I32" s="90"/>
      <c r="J32" s="94"/>
      <c r="K32" s="85"/>
      <c r="L32" s="89"/>
      <c r="M32" s="90"/>
      <c r="N32" s="94"/>
    </row>
    <row r="33" spans="1:14">
      <c r="A33" s="95" t="s">
        <v>99</v>
      </c>
      <c r="C33" s="96"/>
      <c r="D33" s="135">
        <f>+[3]Hoja1!$AM$34</f>
        <v>74188211.594473496</v>
      </c>
      <c r="E33" s="136">
        <f>SUM([4]rdo!E34)</f>
        <v>74937623.629999995</v>
      </c>
      <c r="F33" s="137">
        <f t="shared" ref="F33:F75" si="4">SUM(D33-E33)</f>
        <v>-749412.03552649915</v>
      </c>
      <c r="G33" s="92"/>
      <c r="H33" s="138">
        <f>SUM(D33+[2]Hoja1!$I$33)</f>
        <v>585090350.40447354</v>
      </c>
      <c r="I33" s="136">
        <f>SUM(E33+[2]Hoja1!$J$33)</f>
        <v>62521432.050272584</v>
      </c>
      <c r="J33" s="139">
        <f t="shared" ref="J33:J75" si="5">SUM(H33-I33)</f>
        <v>522568918.35420096</v>
      </c>
      <c r="K33" s="85"/>
      <c r="L33" s="97">
        <f>+D33+[1]COMPRES!$E$33</f>
        <v>142984943.59447348</v>
      </c>
      <c r="M33" s="98">
        <f>+[4]RDOACUM!H33</f>
        <v>145527694.63</v>
      </c>
      <c r="N33" s="139">
        <f t="shared" ref="N33:N46" si="6">SUM(L33-M33)</f>
        <v>-2542751.0355265141</v>
      </c>
    </row>
    <row r="34" spans="1:14">
      <c r="A34" s="95" t="s">
        <v>100</v>
      </c>
      <c r="C34" s="96"/>
      <c r="D34" s="140">
        <f>+[3]Hoja1!$AM$35</f>
        <v>10095363.424308201</v>
      </c>
      <c r="E34" s="90">
        <f>SUM([4]rdo!E35)</f>
        <v>11132659.92</v>
      </c>
      <c r="F34" s="141">
        <f t="shared" si="4"/>
        <v>-1037296.4956917986</v>
      </c>
      <c r="G34" s="92"/>
      <c r="H34" s="93">
        <f>SUM(D34+[2]Hoja1!$I$34)</f>
        <v>83944953.174308196</v>
      </c>
      <c r="I34" s="90">
        <f>SUM(E34+[2]Hoja1!$J$34)</f>
        <v>1607330.5194021445</v>
      </c>
      <c r="J34" s="103">
        <f t="shared" si="5"/>
        <v>82337622.654906049</v>
      </c>
      <c r="K34" s="85"/>
      <c r="L34" s="89">
        <f>+D34+[1]COMPRES!$E$34</f>
        <v>15436683.424308201</v>
      </c>
      <c r="M34" s="90">
        <f>+[4]RDOACUM!H34</f>
        <v>16825685.920000002</v>
      </c>
      <c r="N34" s="103">
        <f t="shared" si="6"/>
        <v>-1389002.4956918005</v>
      </c>
    </row>
    <row r="35" spans="1:14">
      <c r="A35" s="95" t="s">
        <v>101</v>
      </c>
      <c r="C35" s="96"/>
      <c r="D35" s="140">
        <f>+[3]Hoja1!$AM$36</f>
        <v>6438630.8912653774</v>
      </c>
      <c r="E35" s="90">
        <f>SUM([4]rdo!E36)</f>
        <v>6671453</v>
      </c>
      <c r="F35" s="141">
        <f t="shared" si="4"/>
        <v>-232822.1087346226</v>
      </c>
      <c r="G35" s="92"/>
      <c r="H35" s="93">
        <f>SUM(D35+[2]Hoja1!$I$35)</f>
        <v>38287898.09126538</v>
      </c>
      <c r="I35" s="90">
        <f>SUM(E35+[2]Hoja1!$J$35)</f>
        <v>2847195.5872483663</v>
      </c>
      <c r="J35" s="103">
        <f t="shared" si="5"/>
        <v>35440702.50401701</v>
      </c>
      <c r="K35" s="85"/>
      <c r="L35" s="89">
        <f>+D35+[1]COMPRES!$E$35</f>
        <v>9655212.8912653774</v>
      </c>
      <c r="M35" s="90">
        <f>+[4]RDOACUM!H35</f>
        <v>9523060</v>
      </c>
      <c r="N35" s="103">
        <f t="shared" si="6"/>
        <v>132152.8912653774</v>
      </c>
    </row>
    <row r="36" spans="1:14">
      <c r="A36" s="95" t="s">
        <v>102</v>
      </c>
      <c r="C36" s="96"/>
      <c r="D36" s="140">
        <f>+[3]Hoja1!$AM$37-2185960</f>
        <v>3989506.9485629844</v>
      </c>
      <c r="E36" s="90">
        <f>SUM([4]rdo!E37)</f>
        <v>3227552.06</v>
      </c>
      <c r="F36" s="141">
        <f t="shared" si="4"/>
        <v>761954.8885629843</v>
      </c>
      <c r="G36" s="92"/>
      <c r="H36" s="93">
        <f>SUM(D36+[2]Hoja1!$I$36)</f>
        <v>26894258.588562984</v>
      </c>
      <c r="I36" s="90">
        <f>SUM(E36+[2]Hoja1!$J$36)</f>
        <v>-641862.52127388725</v>
      </c>
      <c r="J36" s="103">
        <f t="shared" si="5"/>
        <v>27536121.109836873</v>
      </c>
      <c r="K36" s="85"/>
      <c r="L36" s="89">
        <f>+D36+[1]COMPRES!$E$36</f>
        <v>8124802.9485629844</v>
      </c>
      <c r="M36" s="90">
        <f>+[4]RDOACUM!H36</f>
        <v>4958811.0600000005</v>
      </c>
      <c r="N36" s="103">
        <f t="shared" si="6"/>
        <v>3165991.8885629838</v>
      </c>
    </row>
    <row r="37" spans="1:14">
      <c r="A37" s="95" t="s">
        <v>103</v>
      </c>
      <c r="C37" s="96"/>
      <c r="D37" s="140">
        <f>+[3]Hoja1!$AM$38</f>
        <v>3836280.1721479101</v>
      </c>
      <c r="E37" s="90">
        <f>SUM([4]rdo!E38)</f>
        <v>2885100.86</v>
      </c>
      <c r="F37" s="141">
        <f t="shared" si="4"/>
        <v>951179.31214791024</v>
      </c>
      <c r="G37" s="92"/>
      <c r="H37" s="114">
        <f>SUM(D37+[2]Hoja1!$I$37)</f>
        <v>16898009.182147909</v>
      </c>
      <c r="I37" s="90">
        <f>SUM(E37+[2]Hoja1!$J$37)</f>
        <v>-658043.45027350215</v>
      </c>
      <c r="J37" s="103">
        <f t="shared" si="5"/>
        <v>17556052.632421412</v>
      </c>
      <c r="K37" s="85"/>
      <c r="L37" s="89">
        <f>+D37+[1]COMPRES!$E$37</f>
        <v>5595656.1721479101</v>
      </c>
      <c r="M37" s="90">
        <f>+[4]RDOACUM!H37</f>
        <v>5285540.8599999994</v>
      </c>
      <c r="N37" s="141">
        <f t="shared" si="6"/>
        <v>310115.31214791071</v>
      </c>
    </row>
    <row r="38" spans="1:14">
      <c r="A38" s="95" t="s">
        <v>104</v>
      </c>
      <c r="B38" s="18"/>
      <c r="C38" s="18"/>
      <c r="D38" s="142">
        <v>0</v>
      </c>
      <c r="E38" s="143">
        <v>0</v>
      </c>
      <c r="F38" s="144">
        <f t="shared" si="4"/>
        <v>0</v>
      </c>
      <c r="G38" s="145">
        <f>SUM(E38)</f>
        <v>0</v>
      </c>
      <c r="H38" s="146" t="e">
        <f>SUM(G38/G61)*100</f>
        <v>#DIV/0!</v>
      </c>
      <c r="I38"/>
      <c r="J38"/>
      <c r="L38" s="142">
        <v>0</v>
      </c>
      <c r="M38" s="143">
        <v>0</v>
      </c>
      <c r="N38" s="141">
        <f t="shared" si="6"/>
        <v>0</v>
      </c>
    </row>
    <row r="39" spans="1:14">
      <c r="B39" s="77" t="s">
        <v>105</v>
      </c>
      <c r="C39" s="96"/>
      <c r="D39" s="104">
        <f>SUM(D33:D38)</f>
        <v>98547993.030757964</v>
      </c>
      <c r="E39" s="105">
        <f>SUM(E33:E38)</f>
        <v>98854389.469999999</v>
      </c>
      <c r="F39" s="106">
        <f t="shared" si="4"/>
        <v>-306396.43924203515</v>
      </c>
      <c r="G39" s="107"/>
      <c r="H39" s="108">
        <f>SUM(H33:H37)</f>
        <v>751115469.44075787</v>
      </c>
      <c r="I39" s="105">
        <f>SUM(I33:I37)</f>
        <v>65676052.185375713</v>
      </c>
      <c r="J39" s="109">
        <f t="shared" si="5"/>
        <v>685439417.25538218</v>
      </c>
      <c r="K39" s="85"/>
      <c r="L39" s="104">
        <f>SUM(L33:L38)</f>
        <v>181797299.03075793</v>
      </c>
      <c r="M39" s="105">
        <f>SUM(M33:M38)</f>
        <v>182120792.47000003</v>
      </c>
      <c r="N39" s="109">
        <f t="shared" si="6"/>
        <v>-323493.43924209476</v>
      </c>
    </row>
    <row r="40" spans="1:14">
      <c r="A40" s="95" t="s">
        <v>106</v>
      </c>
      <c r="C40" s="96"/>
      <c r="D40" s="135">
        <f>+[3]Hoja1!$AM$40</f>
        <v>39932.618048438977</v>
      </c>
      <c r="E40" s="147">
        <f>SUM([4]rdo!E40)</f>
        <v>109017.75</v>
      </c>
      <c r="F40" s="137">
        <f t="shared" si="4"/>
        <v>-69085.131951561023</v>
      </c>
      <c r="G40" s="148"/>
      <c r="H40" s="138">
        <f>SUM(D40+[2]Hoja1!$I$39)</f>
        <v>652607409.0280484</v>
      </c>
      <c r="I40" s="136">
        <f>SUM(E40+[2]Hoja1!$J$39)</f>
        <v>-33069319.534624338</v>
      </c>
      <c r="J40" s="139">
        <f t="shared" si="5"/>
        <v>685676728.56267273</v>
      </c>
      <c r="K40" s="85"/>
      <c r="L40" s="97">
        <f>+D40+[1]COMPRES!$E$39</f>
        <v>62736.618048438977</v>
      </c>
      <c r="M40" s="98">
        <f>+[4]RDOACUM!H39</f>
        <v>185944.75</v>
      </c>
      <c r="N40" s="139">
        <f t="shared" si="6"/>
        <v>-123208.13195156102</v>
      </c>
    </row>
    <row r="41" spans="1:14">
      <c r="A41" s="95" t="s">
        <v>107</v>
      </c>
      <c r="C41" s="96"/>
      <c r="D41" s="89">
        <f>+[3]Hoja1!$AM$41</f>
        <v>52505.653664888116</v>
      </c>
      <c r="E41" s="90">
        <f>SUM([4]rdo!E41)</f>
        <v>44314.47</v>
      </c>
      <c r="F41" s="141">
        <f t="shared" si="4"/>
        <v>8191.1836648881144</v>
      </c>
      <c r="G41" s="92"/>
      <c r="H41" s="93">
        <f>SUM(D41+[2]Hoja1!$I$40)</f>
        <v>788240.82366488816</v>
      </c>
      <c r="I41" s="90">
        <f>SUM(E41+[2]Hoja1!$J$40)</f>
        <v>329559.0278822853</v>
      </c>
      <c r="J41" s="149">
        <f t="shared" si="5"/>
        <v>458681.79578260286</v>
      </c>
      <c r="K41" s="85"/>
      <c r="L41" s="89">
        <f>+D41+[1]COMPRES!$E$40</f>
        <v>67353.653664888116</v>
      </c>
      <c r="M41" s="90">
        <f>+[4]RDOACUM!H40</f>
        <v>115862.47</v>
      </c>
      <c r="N41" s="103">
        <f t="shared" si="6"/>
        <v>-48508.816335111886</v>
      </c>
    </row>
    <row r="42" spans="1:14">
      <c r="A42" s="95" t="s">
        <v>108</v>
      </c>
      <c r="C42" s="96"/>
      <c r="D42" s="89">
        <f>+[3]Hoja1!$AM$42</f>
        <v>159116.76827029139</v>
      </c>
      <c r="E42" s="90">
        <f>SUM([4]rdo!E42)</f>
        <v>161894.1</v>
      </c>
      <c r="F42" s="141">
        <f t="shared" si="4"/>
        <v>-2777.3317297086178</v>
      </c>
      <c r="G42" s="92"/>
      <c r="H42" s="93">
        <f>SUM(D42+[2]Hoja1!$I$41)</f>
        <v>199612.66827029138</v>
      </c>
      <c r="I42" s="90">
        <f>SUM(E42+[2]Hoja1!$J$41)</f>
        <v>182999.96214633738</v>
      </c>
      <c r="J42" s="149">
        <f t="shared" si="5"/>
        <v>16612.706123954005</v>
      </c>
      <c r="K42" s="85"/>
      <c r="L42" s="89">
        <f>+D42+[1]COMPRES!$E$41</f>
        <v>262731.76827029139</v>
      </c>
      <c r="M42" s="90">
        <f>+[4]RDOACUM!H41</f>
        <v>380466.1</v>
      </c>
      <c r="N42" s="103">
        <f t="shared" si="6"/>
        <v>-117734.33172970859</v>
      </c>
    </row>
    <row r="43" spans="1:14">
      <c r="A43" s="95" t="s">
        <v>109</v>
      </c>
      <c r="C43" s="96"/>
      <c r="D43" s="89">
        <f>+[3]Hoja1!$AM$43</f>
        <v>2234.4683432301736</v>
      </c>
      <c r="E43" s="90">
        <f>SUM([4]rdo!E43)</f>
        <v>2582.23</v>
      </c>
      <c r="F43" s="141">
        <f t="shared" si="4"/>
        <v>-347.76165676982646</v>
      </c>
      <c r="G43" s="92"/>
      <c r="H43" s="93">
        <f>SUM(D43+[2]Hoja1!$I$42)</f>
        <v>1609594.6683432302</v>
      </c>
      <c r="I43" s="90">
        <f>SUM(E43+[2]Hoja1!$J$42)</f>
        <v>523065.77601779695</v>
      </c>
      <c r="J43" s="149">
        <f t="shared" si="5"/>
        <v>1086528.8923254332</v>
      </c>
      <c r="K43" s="85"/>
      <c r="L43" s="89">
        <f>+D43+[1]COMPRES!$E$42</f>
        <v>3082.4683432301736</v>
      </c>
      <c r="M43" s="90">
        <f>+[4]RDOACUM!H42</f>
        <v>2582.23</v>
      </c>
      <c r="N43" s="103">
        <f t="shared" si="6"/>
        <v>500.23834323017354</v>
      </c>
    </row>
    <row r="44" spans="1:14">
      <c r="A44" s="95" t="s">
        <v>110</v>
      </c>
      <c r="C44" s="96"/>
      <c r="D44" s="89">
        <f>+[3]Hoja1!$AM$44</f>
        <v>240259.27258197806</v>
      </c>
      <c r="E44" s="90">
        <f>SUM([4]rdo!E44)</f>
        <v>238532.55</v>
      </c>
      <c r="F44" s="141">
        <f t="shared" si="4"/>
        <v>1726.7225819780724</v>
      </c>
      <c r="G44" s="92"/>
      <c r="H44" s="93">
        <f>SUM(D44+[2]Hoja1!$I$43)</f>
        <v>451941.57258197805</v>
      </c>
      <c r="I44" s="90">
        <f>SUM(E44+[2]Hoja1!$J$43)</f>
        <v>332430.28088282968</v>
      </c>
      <c r="J44" s="149">
        <f t="shared" si="5"/>
        <v>119511.29169914837</v>
      </c>
      <c r="K44" s="85"/>
      <c r="L44" s="89">
        <f>+D44+[1]COMPRES!$E$43</f>
        <v>284363.27258197806</v>
      </c>
      <c r="M44" s="90">
        <f>+[4]RDOACUM!H43</f>
        <v>250498.55</v>
      </c>
      <c r="N44" s="103">
        <f t="shared" si="6"/>
        <v>33864.722581978072</v>
      </c>
    </row>
    <row r="45" spans="1:14">
      <c r="A45" s="95" t="s">
        <v>111</v>
      </c>
      <c r="C45" s="96"/>
      <c r="D45" s="89">
        <f>+[3]Hoja1!$AM$45</f>
        <v>0</v>
      </c>
      <c r="E45" s="150">
        <f>+[4]rdo!E45</f>
        <v>0</v>
      </c>
      <c r="F45" s="141">
        <f t="shared" si="4"/>
        <v>0</v>
      </c>
      <c r="G45" s="151"/>
      <c r="H45" s="152">
        <f>SUM(D45+[2]Hoja1!$I$44)</f>
        <v>290385.82999999996</v>
      </c>
      <c r="I45" s="150">
        <f>SUM(E45+[2]Hoja1!$J$44)</f>
        <v>169352.92368459678</v>
      </c>
      <c r="J45" s="153">
        <f t="shared" si="5"/>
        <v>121032.90631540318</v>
      </c>
      <c r="K45" s="85"/>
      <c r="L45" s="89">
        <f>+D45+[1]COMPRES!$E$44</f>
        <v>0.01</v>
      </c>
      <c r="M45" s="90">
        <f>+[4]RDOACUM!H44</f>
        <v>0</v>
      </c>
      <c r="N45" s="103">
        <f t="shared" si="6"/>
        <v>0.01</v>
      </c>
    </row>
    <row r="46" spans="1:14">
      <c r="A46" s="95" t="s">
        <v>112</v>
      </c>
      <c r="C46" s="96"/>
      <c r="D46" s="89">
        <f>+[3]Hoja1!$AM$46</f>
        <v>1735.1777130352064</v>
      </c>
      <c r="E46" s="90">
        <f>SUM([4]rdo!E46)</f>
        <v>33552.47</v>
      </c>
      <c r="F46" s="141">
        <f t="shared" si="4"/>
        <v>-31817.292286964795</v>
      </c>
      <c r="G46" s="92"/>
      <c r="H46" s="93">
        <f>SUM(D46+[2]Hoja1!$I$45)</f>
        <v>1735.1777130352064</v>
      </c>
      <c r="I46" s="90">
        <f>SUM(E46+[2]Hoja1!$J$45)</f>
        <v>33552.47</v>
      </c>
      <c r="J46" s="149">
        <f t="shared" si="5"/>
        <v>-31817.292286964795</v>
      </c>
      <c r="K46" s="85"/>
      <c r="L46" s="89">
        <f>+D46+[1]COMPRES!$E$45</f>
        <v>1871.1777130352064</v>
      </c>
      <c r="M46" s="90">
        <f>+[4]RDOACUM!H45</f>
        <v>53902.47</v>
      </c>
      <c r="N46" s="103">
        <f t="shared" si="6"/>
        <v>-52031.292286964795</v>
      </c>
    </row>
    <row r="47" spans="1:14">
      <c r="A47" s="95" t="s">
        <v>113</v>
      </c>
      <c r="C47" s="96"/>
      <c r="D47" s="89">
        <f>+[3]Hoja1!$AM$47</f>
        <v>2980.948693600315</v>
      </c>
      <c r="E47" s="154">
        <f>SUM([4]rdo!E47)</f>
        <v>2085</v>
      </c>
      <c r="F47" s="141">
        <f>SUM(D47-E47)</f>
        <v>895.94869360031498</v>
      </c>
      <c r="G47" s="92"/>
      <c r="H47" s="93">
        <f>SUM(D47+[2]Hoja1!$I$46)</f>
        <v>150875.94869360031</v>
      </c>
      <c r="I47" s="90">
        <f>SUM(E47+[2]Hoja1!$J$46)</f>
        <v>210801.60819465137</v>
      </c>
      <c r="J47" s="103">
        <f t="shared" si="5"/>
        <v>-59925.659501051065</v>
      </c>
      <c r="K47" s="85"/>
      <c r="L47" s="89">
        <f>+D47+[1]COMPRES!$E$46</f>
        <v>3774.948693600315</v>
      </c>
      <c r="M47" s="90">
        <f>+[4]RDOACUM!H46</f>
        <v>3355</v>
      </c>
      <c r="N47" s="103">
        <f t="shared" ref="N47:N62" si="7">SUM(L47-M47)</f>
        <v>419.94869360031498</v>
      </c>
    </row>
    <row r="48" spans="1:14">
      <c r="B48" s="77" t="s">
        <v>114</v>
      </c>
      <c r="C48" s="96"/>
      <c r="D48" s="104">
        <f>SUM(D40:D47)</f>
        <v>498764.90731546225</v>
      </c>
      <c r="E48" s="155">
        <f>SUM(E40:E47)</f>
        <v>591978.56999999995</v>
      </c>
      <c r="F48" s="106">
        <f t="shared" si="4"/>
        <v>-93213.662684537703</v>
      </c>
      <c r="G48" s="107"/>
      <c r="H48" s="108">
        <f>SUM(H40:H47)</f>
        <v>656099795.71731555</v>
      </c>
      <c r="I48" s="105">
        <f>SUM(I40:I47)</f>
        <v>-31287557.485815842</v>
      </c>
      <c r="J48" s="109">
        <f t="shared" si="5"/>
        <v>687387353.20313144</v>
      </c>
      <c r="K48" s="85"/>
      <c r="L48" s="104">
        <f>SUM(L40:L47)</f>
        <v>685913.91731546237</v>
      </c>
      <c r="M48" s="155">
        <f>SUM(M40:M47)</f>
        <v>992611.56999999983</v>
      </c>
      <c r="N48" s="109">
        <f t="shared" si="7"/>
        <v>-306697.65268453746</v>
      </c>
    </row>
    <row r="49" spans="1:15">
      <c r="C49" s="78" t="s">
        <v>115</v>
      </c>
      <c r="D49" s="156">
        <f>SUM(D48,D39)</f>
        <v>99046757.938073426</v>
      </c>
      <c r="E49" s="155">
        <f>SUM(E48,E39)</f>
        <v>99446368.039999992</v>
      </c>
      <c r="F49" s="106">
        <f t="shared" si="4"/>
        <v>-399610.10192656517</v>
      </c>
      <c r="G49" s="157"/>
      <c r="H49" s="158">
        <f>SUM(H48,H39)</f>
        <v>1407215265.1580734</v>
      </c>
      <c r="I49" s="155">
        <f>SUM(I48,I39)</f>
        <v>34388494.699559867</v>
      </c>
      <c r="J49" s="109">
        <f t="shared" si="5"/>
        <v>1372826770.4585135</v>
      </c>
      <c r="K49" s="85"/>
      <c r="L49" s="156">
        <f>SUM(L48,L39)</f>
        <v>182483212.94807339</v>
      </c>
      <c r="M49" s="155">
        <f>SUM(M48,M39)</f>
        <v>183113404.04000002</v>
      </c>
      <c r="N49" s="109">
        <f t="shared" si="7"/>
        <v>-630191.09192663431</v>
      </c>
    </row>
    <row r="50" spans="1:15">
      <c r="A50" s="95" t="s">
        <v>116</v>
      </c>
      <c r="C50" s="96"/>
      <c r="D50" s="138">
        <v>0</v>
      </c>
      <c r="E50" s="136">
        <f>+[4]IYE!G51</f>
        <v>0</v>
      </c>
      <c r="F50" s="137">
        <f t="shared" si="4"/>
        <v>0</v>
      </c>
      <c r="G50" s="148"/>
      <c r="H50" s="138">
        <f>SUM(D50+[2]Hoja1!$I$49)</f>
        <v>655739271.24000001</v>
      </c>
      <c r="I50" s="136">
        <f>SUM(E50+[2]Hoja1!$J$49)</f>
        <v>-31918704.151584148</v>
      </c>
      <c r="J50" s="139">
        <f t="shared" si="5"/>
        <v>687657975.39158416</v>
      </c>
      <c r="K50" s="85"/>
      <c r="L50" s="97">
        <f>+D50+[1]COMPRES!$E$49</f>
        <v>0</v>
      </c>
      <c r="M50" s="98">
        <f>+[4]IYE!I51</f>
        <v>0</v>
      </c>
      <c r="N50" s="139">
        <f t="shared" si="7"/>
        <v>0</v>
      </c>
    </row>
    <row r="51" spans="1:15">
      <c r="A51" s="95" t="s">
        <v>117</v>
      </c>
      <c r="C51" s="96"/>
      <c r="D51" s="102">
        <v>50000</v>
      </c>
      <c r="E51" s="159">
        <f>+[4]IYE!G52</f>
        <v>17723.25</v>
      </c>
      <c r="F51" s="141">
        <f>SUM(D51-E51)</f>
        <v>32276.75</v>
      </c>
      <c r="G51" s="148"/>
      <c r="H51" s="102">
        <f>SUM(D51+[2]Hoja1!$I$50)</f>
        <v>218000</v>
      </c>
      <c r="I51" s="90">
        <f>SUM(E51+[2]Hoja1!$J$50)</f>
        <v>54223.25</v>
      </c>
      <c r="J51" s="103">
        <f t="shared" si="5"/>
        <v>163776.75</v>
      </c>
      <c r="K51" s="85"/>
      <c r="L51" s="89">
        <f>+D51+[1]COMPRES!$E$50</f>
        <v>50000</v>
      </c>
      <c r="M51" s="90">
        <f>+[4]IYE!I52</f>
        <v>17723.25</v>
      </c>
      <c r="N51" s="103">
        <f t="shared" si="7"/>
        <v>32276.75</v>
      </c>
    </row>
    <row r="52" spans="1:15">
      <c r="A52" s="95" t="s">
        <v>118</v>
      </c>
      <c r="C52" s="96"/>
      <c r="D52" s="102">
        <v>0</v>
      </c>
      <c r="E52" s="159">
        <f>+[4]IYE!G53</f>
        <v>0</v>
      </c>
      <c r="F52" s="141">
        <f t="shared" si="4"/>
        <v>0</v>
      </c>
      <c r="G52" s="148"/>
      <c r="H52" s="102">
        <f>SUM(D52+[2]Hoja1!$I$51)</f>
        <v>181001.05</v>
      </c>
      <c r="I52" s="111">
        <f>SUM(E52+[2]Hoja1!$J$51)</f>
        <v>358031.95</v>
      </c>
      <c r="J52" s="103">
        <f t="shared" si="5"/>
        <v>-177030.90000000002</v>
      </c>
      <c r="K52" s="85"/>
      <c r="L52" s="89">
        <f>+D52+[1]COMPRES!$E$51</f>
        <v>0</v>
      </c>
      <c r="M52" s="90">
        <f>+[4]IYE!I53</f>
        <v>0</v>
      </c>
      <c r="N52" s="103">
        <f t="shared" si="7"/>
        <v>0</v>
      </c>
    </row>
    <row r="53" spans="1:15">
      <c r="A53" s="95" t="s">
        <v>119</v>
      </c>
      <c r="C53" s="96"/>
      <c r="D53" s="102">
        <v>4529751</v>
      </c>
      <c r="E53" s="159">
        <f>+[4]IYE!G54</f>
        <v>4666054.4400000004</v>
      </c>
      <c r="F53" s="141">
        <f t="shared" si="4"/>
        <v>-136303.44000000041</v>
      </c>
      <c r="G53" s="148"/>
      <c r="H53" s="102">
        <f>SUM(D53+[2]Hoja1!$I$52)</f>
        <v>4529751</v>
      </c>
      <c r="I53" s="90">
        <f>SUM(E53+[2]Hoja1!$J$52)</f>
        <v>4666054.4400000004</v>
      </c>
      <c r="J53" s="103">
        <f t="shared" si="5"/>
        <v>-136303.44000000041</v>
      </c>
      <c r="K53" s="85"/>
      <c r="L53" s="89">
        <f>+D53+[1]COMPRES!$E$52</f>
        <v>7529751</v>
      </c>
      <c r="M53" s="90">
        <f>+[4]IYE!I54</f>
        <v>7471137.4400000004</v>
      </c>
      <c r="N53" s="103">
        <f t="shared" si="7"/>
        <v>58613.55999999959</v>
      </c>
    </row>
    <row r="54" spans="1:15">
      <c r="A54" s="95" t="s">
        <v>120</v>
      </c>
      <c r="C54" s="96"/>
      <c r="D54" s="102">
        <v>0</v>
      </c>
      <c r="E54" s="159">
        <f>+[4]IYE!G55</f>
        <v>-16550.88</v>
      </c>
      <c r="F54" s="141">
        <f>SUM(D54-E54)</f>
        <v>16550.88</v>
      </c>
      <c r="G54" s="148"/>
      <c r="H54" s="102">
        <f>SUM(D54+[2]Hoja1!$I$53)</f>
        <v>23713675.899999999</v>
      </c>
      <c r="I54" s="90">
        <f>SUM(E54+[2]Hoja1!$J$53)</f>
        <v>-4693435.7799999984</v>
      </c>
      <c r="J54" s="103">
        <f t="shared" si="5"/>
        <v>28407111.679999996</v>
      </c>
      <c r="K54" s="85"/>
      <c r="L54" s="89">
        <f>+D54+[1]COMPRES!$E$53</f>
        <v>0</v>
      </c>
      <c r="M54" s="90">
        <f>+[4]IYE!I55</f>
        <v>-16550.88</v>
      </c>
      <c r="N54" s="103">
        <f t="shared" si="7"/>
        <v>16550.88</v>
      </c>
      <c r="O54" s="113"/>
    </row>
    <row r="55" spans="1:15">
      <c r="A55" s="95" t="s">
        <v>121</v>
      </c>
      <c r="C55" s="96"/>
      <c r="D55" s="102">
        <v>450000</v>
      </c>
      <c r="E55" s="159">
        <f>+[4]IYE!G56</f>
        <v>630572.64</v>
      </c>
      <c r="F55" s="141">
        <f t="shared" si="4"/>
        <v>-180572.64</v>
      </c>
      <c r="G55" s="148"/>
      <c r="H55" s="102">
        <f>SUM(D55+[2]Hoja1!$I$54)</f>
        <v>466195</v>
      </c>
      <c r="I55" s="90">
        <f>SUM(E55+[2]Hoja1!$J$54)</f>
        <v>965709.64</v>
      </c>
      <c r="J55" s="103">
        <f t="shared" si="5"/>
        <v>-499514.64</v>
      </c>
      <c r="K55" s="85"/>
      <c r="L55" s="89">
        <f>+D55+[1]COMPRES!$E$54</f>
        <v>1650000</v>
      </c>
      <c r="M55" s="90">
        <f>+[4]IYE!I56</f>
        <v>1356043.6400000001</v>
      </c>
      <c r="N55" s="103">
        <f t="shared" si="7"/>
        <v>293956.35999999987</v>
      </c>
    </row>
    <row r="56" spans="1:15">
      <c r="A56" s="95" t="s">
        <v>122</v>
      </c>
      <c r="C56" s="96"/>
      <c r="D56" s="102">
        <v>700000</v>
      </c>
      <c r="E56" s="159">
        <f>+[4]IYE!G57</f>
        <v>609341.69999999995</v>
      </c>
      <c r="F56" s="141">
        <f t="shared" si="4"/>
        <v>90658.300000000047</v>
      </c>
      <c r="G56" s="148"/>
      <c r="H56" s="102">
        <f>SUM(D56+[2]Hoja1!$I$55)</f>
        <v>2446494.88</v>
      </c>
      <c r="I56" s="90">
        <f>SUM(E56+[2]Hoja1!$J$55)</f>
        <v>1758953.2700000003</v>
      </c>
      <c r="J56" s="103">
        <f t="shared" si="5"/>
        <v>687541.60999999964</v>
      </c>
      <c r="K56" s="85"/>
      <c r="L56" s="89">
        <f>+D56+[1]COMPRES!$E$55</f>
        <v>1039751</v>
      </c>
      <c r="M56" s="90">
        <f>+[4]IYE!I57</f>
        <v>739938.7</v>
      </c>
      <c r="N56" s="103">
        <f t="shared" si="7"/>
        <v>299812.30000000005</v>
      </c>
    </row>
    <row r="57" spans="1:15">
      <c r="A57" s="95" t="s">
        <v>123</v>
      </c>
      <c r="C57" s="96"/>
      <c r="D57" s="102">
        <v>0</v>
      </c>
      <c r="E57" s="159">
        <f>+[4]IYE!G58</f>
        <v>0</v>
      </c>
      <c r="F57" s="141">
        <f t="shared" si="4"/>
        <v>0</v>
      </c>
      <c r="G57" s="148"/>
      <c r="H57" s="102">
        <f>SUM(D57+[2]Hoja1!$I$56)</f>
        <v>4212298.28</v>
      </c>
      <c r="I57" s="90">
        <f>SUM(E57+[2]Hoja1!$J$56)</f>
        <v>-17910.730000000447</v>
      </c>
      <c r="J57" s="103">
        <f t="shared" si="5"/>
        <v>4230209.0100000007</v>
      </c>
      <c r="K57" s="85"/>
      <c r="L57" s="89">
        <f>+D57+[1]COMPRES!$E$56</f>
        <v>0</v>
      </c>
      <c r="M57" s="90">
        <f>+[4]IYE!I58</f>
        <v>0</v>
      </c>
      <c r="N57" s="103">
        <f t="shared" si="7"/>
        <v>0</v>
      </c>
    </row>
    <row r="58" spans="1:15">
      <c r="A58" s="95" t="s">
        <v>124</v>
      </c>
      <c r="C58" s="96"/>
      <c r="D58" s="102">
        <v>0</v>
      </c>
      <c r="E58" s="159">
        <f>+[4]IYE!G59</f>
        <v>142222.93</v>
      </c>
      <c r="F58" s="141">
        <f t="shared" si="4"/>
        <v>-142222.93</v>
      </c>
      <c r="G58" s="148"/>
      <c r="H58" s="102">
        <f>SUM(D58+[2]Hoja1!$I$57)</f>
        <v>1208098</v>
      </c>
      <c r="I58" s="90">
        <f>SUM(E58+[2]Hoja1!$J$57)</f>
        <v>3092816.12</v>
      </c>
      <c r="J58" s="103">
        <f t="shared" si="5"/>
        <v>-1884718.12</v>
      </c>
      <c r="K58" s="85"/>
      <c r="L58" s="89">
        <f>+D58+[1]COMPRES!$E$57</f>
        <v>1200000</v>
      </c>
      <c r="M58" s="90">
        <f>+[4]IYE!I59</f>
        <v>887454.92999999993</v>
      </c>
      <c r="N58" s="103">
        <f t="shared" si="7"/>
        <v>312545.07000000007</v>
      </c>
    </row>
    <row r="59" spans="1:15">
      <c r="A59" s="95" t="s">
        <v>125</v>
      </c>
      <c r="C59" s="96"/>
      <c r="D59" s="102">
        <v>10000</v>
      </c>
      <c r="E59" s="159">
        <f>+[4]IYE!G60</f>
        <v>7000</v>
      </c>
      <c r="F59" s="141">
        <f t="shared" si="4"/>
        <v>3000</v>
      </c>
      <c r="G59" s="148"/>
      <c r="H59" s="102">
        <f>SUM(D59+[2]Hoja1!$I$58)</f>
        <v>-538545.14000000013</v>
      </c>
      <c r="I59" s="111">
        <f>SUM(E59+[2]Hoja1!$J$58)</f>
        <v>2888176.21</v>
      </c>
      <c r="J59" s="103">
        <f t="shared" si="5"/>
        <v>-3426721.35</v>
      </c>
      <c r="K59" s="85"/>
      <c r="L59" s="89">
        <f>+D59+[1]COMPRES!$E$58</f>
        <v>10000</v>
      </c>
      <c r="M59" s="90">
        <f>+[4]IYE!I60</f>
        <v>7000</v>
      </c>
      <c r="N59" s="103">
        <f t="shared" si="7"/>
        <v>3000</v>
      </c>
    </row>
    <row r="60" spans="1:15">
      <c r="A60" s="95" t="s">
        <v>126</v>
      </c>
      <c r="C60" s="96"/>
      <c r="D60" s="102">
        <v>0</v>
      </c>
      <c r="E60" s="159">
        <f>+[4]IYE!G61</f>
        <v>0</v>
      </c>
      <c r="F60" s="141">
        <f t="shared" si="4"/>
        <v>0</v>
      </c>
      <c r="G60" s="148"/>
      <c r="H60" s="102"/>
      <c r="I60" s="111"/>
      <c r="J60" s="103"/>
      <c r="K60" s="85"/>
      <c r="L60" s="89">
        <f>+D60+[1]COMPRES!$E$59</f>
        <v>0</v>
      </c>
      <c r="M60" s="90">
        <f>+[4]IYE!I61</f>
        <v>0</v>
      </c>
      <c r="N60" s="103"/>
    </row>
    <row r="61" spans="1:15">
      <c r="B61" s="77" t="s">
        <v>127</v>
      </c>
      <c r="C61" s="96"/>
      <c r="D61" s="160">
        <f>SUM(D50:D60)</f>
        <v>5739751</v>
      </c>
      <c r="E61" s="161">
        <f>SUM(E50:E60)</f>
        <v>6056364.0800000001</v>
      </c>
      <c r="F61" s="106">
        <f t="shared" si="4"/>
        <v>-316613.08000000007</v>
      </c>
      <c r="G61" s="107"/>
      <c r="H61" s="162">
        <f>SUM(H50:H59)</f>
        <v>692176240.20999992</v>
      </c>
      <c r="I61" s="161">
        <f>SUM(I50:I59)</f>
        <v>-22846085.781584144</v>
      </c>
      <c r="J61" s="109">
        <f>SUM(J50:J59)</f>
        <v>715022325.99158406</v>
      </c>
      <c r="K61" s="85"/>
      <c r="L61" s="160">
        <f>SUM(L50:L60)</f>
        <v>11479502</v>
      </c>
      <c r="M61" s="161">
        <f>SUM(M50:M60)</f>
        <v>10462747.08</v>
      </c>
      <c r="N61" s="109">
        <f t="shared" si="7"/>
        <v>1016754.9199999999</v>
      </c>
    </row>
    <row r="62" spans="1:15">
      <c r="C62" s="78" t="s">
        <v>128</v>
      </c>
      <c r="D62" s="163">
        <f>SUM(D49+D61)</f>
        <v>104786508.93807343</v>
      </c>
      <c r="E62" s="164">
        <f>SUM(E49+E61)</f>
        <v>105502732.11999999</v>
      </c>
      <c r="F62" s="118">
        <f t="shared" si="4"/>
        <v>-716223.18192656338</v>
      </c>
      <c r="G62" s="119"/>
      <c r="H62" s="165">
        <f>SUM(H49+H61)</f>
        <v>2099391505.3680735</v>
      </c>
      <c r="I62" s="164">
        <f>SUM(I49+I61)</f>
        <v>11542408.917975724</v>
      </c>
      <c r="J62" s="166">
        <f>SUM(J49+J61)</f>
        <v>2087849096.4500976</v>
      </c>
      <c r="K62" s="85"/>
      <c r="L62" s="163">
        <f>SUM(L49+L61)</f>
        <v>193962714.94807339</v>
      </c>
      <c r="M62" s="164">
        <f>SUM(M49+M61)</f>
        <v>193576151.12000003</v>
      </c>
      <c r="N62" s="167">
        <f t="shared" si="7"/>
        <v>386563.82807335258</v>
      </c>
    </row>
    <row r="63" spans="1:15">
      <c r="A63" s="131" t="s">
        <v>129</v>
      </c>
      <c r="C63" s="78"/>
      <c r="D63" s="89"/>
      <c r="E63" s="132"/>
      <c r="F63" s="91"/>
      <c r="G63" s="92"/>
      <c r="H63" s="89"/>
      <c r="I63" s="132"/>
      <c r="J63" s="91"/>
      <c r="K63" s="85"/>
      <c r="L63" s="89"/>
      <c r="M63" s="132"/>
      <c r="N63" s="91"/>
    </row>
    <row r="64" spans="1:15">
      <c r="A64" s="95" t="s">
        <v>99</v>
      </c>
      <c r="C64" s="78"/>
      <c r="D64" s="97">
        <f t="shared" ref="D64:D69" si="8">+E64</f>
        <v>0</v>
      </c>
      <c r="E64" s="98">
        <f>SUM([4]rdo!E52)</f>
        <v>0</v>
      </c>
      <c r="F64" s="99">
        <f t="shared" si="4"/>
        <v>0</v>
      </c>
      <c r="G64" s="92"/>
      <c r="H64" s="97">
        <f>SUM(D64+[2]Hoja1!$I$61)</f>
        <v>30565546.969999999</v>
      </c>
      <c r="I64" s="98">
        <f>SUM(E64+[2]Hoja1!$J$61)</f>
        <v>3266212.2900000014</v>
      </c>
      <c r="J64" s="99">
        <f t="shared" si="5"/>
        <v>27299334.679999996</v>
      </c>
      <c r="K64" s="85"/>
      <c r="L64" s="97">
        <f t="shared" ref="L64:L69" si="9">+M64</f>
        <v>77210</v>
      </c>
      <c r="M64" s="98">
        <f>+[4]RDOACUM!H51</f>
        <v>77210</v>
      </c>
      <c r="N64" s="99">
        <f t="shared" ref="N64:N73" si="10">SUM(L64-M64)</f>
        <v>0</v>
      </c>
    </row>
    <row r="65" spans="1:14">
      <c r="A65" s="95" t="s">
        <v>100</v>
      </c>
      <c r="C65" s="78"/>
      <c r="D65" s="110">
        <f t="shared" si="8"/>
        <v>561527.15</v>
      </c>
      <c r="E65" s="111">
        <f>SUM([4]rdo!E53)</f>
        <v>561527.15</v>
      </c>
      <c r="F65" s="141">
        <f t="shared" si="4"/>
        <v>0</v>
      </c>
      <c r="G65" s="92"/>
      <c r="H65" s="110">
        <f>SUM(D65+[2]Hoja1!$I$63)</f>
        <v>9085907.1500000004</v>
      </c>
      <c r="I65" s="90">
        <f>SUM(E65+[2]Hoja1!$J$63)</f>
        <v>9083388.1500000004</v>
      </c>
      <c r="J65" s="141">
        <f t="shared" si="5"/>
        <v>2519</v>
      </c>
      <c r="K65" s="85"/>
      <c r="L65" s="168">
        <f t="shared" si="9"/>
        <v>2000902.15</v>
      </c>
      <c r="M65" s="90">
        <f>+[4]RDOACUM!H52</f>
        <v>2000902.15</v>
      </c>
      <c r="N65" s="141">
        <f t="shared" si="10"/>
        <v>0</v>
      </c>
    </row>
    <row r="66" spans="1:14">
      <c r="A66" s="95" t="s">
        <v>130</v>
      </c>
      <c r="C66" s="78"/>
      <c r="D66" s="110">
        <f t="shared" si="8"/>
        <v>930326.88</v>
      </c>
      <c r="E66" s="111">
        <f>SUM([4]rdo!E54)</f>
        <v>930326.88</v>
      </c>
      <c r="F66" s="141">
        <f t="shared" si="4"/>
        <v>0</v>
      </c>
      <c r="G66" s="92"/>
      <c r="H66" s="110" t="e">
        <f>SUM(D66+[2]Hoja1!$I$64)</f>
        <v>#REF!</v>
      </c>
      <c r="I66" s="90" t="e">
        <f>SUM(E66+[2]Hoja1!$J$64)</f>
        <v>#REF!</v>
      </c>
      <c r="J66" s="141" t="e">
        <f t="shared" si="5"/>
        <v>#REF!</v>
      </c>
      <c r="K66" s="85"/>
      <c r="L66" s="168">
        <f t="shared" si="9"/>
        <v>1288448.8799999999</v>
      </c>
      <c r="M66" s="90">
        <f>+[4]RDOACUM!H53</f>
        <v>1288448.8799999999</v>
      </c>
      <c r="N66" s="141">
        <f t="shared" si="10"/>
        <v>0</v>
      </c>
    </row>
    <row r="67" spans="1:14">
      <c r="A67" s="95" t="s">
        <v>102</v>
      </c>
      <c r="C67" s="78"/>
      <c r="D67" s="110">
        <f t="shared" si="8"/>
        <v>241131.08</v>
      </c>
      <c r="E67" s="111">
        <f>SUM([4]rdo!E55)</f>
        <v>241131.08</v>
      </c>
      <c r="F67" s="141">
        <f t="shared" si="4"/>
        <v>0</v>
      </c>
      <c r="G67" s="92"/>
      <c r="H67" s="110">
        <f>SUM(D67+[2]Hoja1!$I$65)</f>
        <v>10747856.65</v>
      </c>
      <c r="I67" s="90">
        <f>SUM(E67+[2]Hoja1!$J$65)</f>
        <v>243650.08</v>
      </c>
      <c r="J67" s="141">
        <f t="shared" si="5"/>
        <v>10504206.57</v>
      </c>
      <c r="K67" s="85"/>
      <c r="L67" s="168">
        <f t="shared" si="9"/>
        <v>251934.07999999999</v>
      </c>
      <c r="M67" s="90">
        <f>+[4]RDOACUM!H54</f>
        <v>251934.07999999999</v>
      </c>
      <c r="N67" s="141">
        <f t="shared" si="10"/>
        <v>0</v>
      </c>
    </row>
    <row r="68" spans="1:14">
      <c r="A68" s="95" t="s">
        <v>131</v>
      </c>
      <c r="C68" s="78"/>
      <c r="D68" s="110">
        <f t="shared" si="8"/>
        <v>0</v>
      </c>
      <c r="E68" s="111">
        <f>SUM([4]rdo!E56)</f>
        <v>0</v>
      </c>
      <c r="F68" s="141">
        <f t="shared" si="4"/>
        <v>0</v>
      </c>
      <c r="G68" s="92"/>
      <c r="H68" s="110">
        <f>SUM(D68+[2]Hoja1!$I$66)</f>
        <v>10183033.52</v>
      </c>
      <c r="I68" s="90">
        <f>SUM(E68+[2]Hoja1!$J$66)</f>
        <v>59</v>
      </c>
      <c r="J68" s="141">
        <f t="shared" si="5"/>
        <v>10182974.52</v>
      </c>
      <c r="K68" s="85"/>
      <c r="L68" s="168">
        <f t="shared" si="9"/>
        <v>0</v>
      </c>
      <c r="M68" s="90">
        <f>+[4]RDOACUM!H55</f>
        <v>0</v>
      </c>
      <c r="N68" s="141">
        <f t="shared" si="10"/>
        <v>0</v>
      </c>
    </row>
    <row r="69" spans="1:14">
      <c r="A69" s="95" t="s">
        <v>103</v>
      </c>
      <c r="C69" s="78"/>
      <c r="D69" s="110">
        <f t="shared" si="8"/>
        <v>138559</v>
      </c>
      <c r="E69" s="111">
        <f>SUM([4]rdo!E57)</f>
        <v>138559</v>
      </c>
      <c r="F69" s="141">
        <f t="shared" si="4"/>
        <v>0</v>
      </c>
      <c r="G69" s="92"/>
      <c r="H69" s="110">
        <f>SUM(D69+[2]Hoja1!$I$67)</f>
        <v>1141877.21</v>
      </c>
      <c r="I69" s="90">
        <f>SUM(E69+[2]Hoja1!$J$67)</f>
        <v>138721</v>
      </c>
      <c r="J69" s="141">
        <f t="shared" si="5"/>
        <v>1003156.21</v>
      </c>
      <c r="K69" s="85"/>
      <c r="L69" s="168">
        <f t="shared" si="9"/>
        <v>851838</v>
      </c>
      <c r="M69" s="90">
        <f>+[4]RDOACUM!H56</f>
        <v>851838</v>
      </c>
      <c r="N69" s="141">
        <f t="shared" si="10"/>
        <v>0</v>
      </c>
    </row>
    <row r="70" spans="1:14">
      <c r="B70" s="77" t="s">
        <v>132</v>
      </c>
      <c r="C70" s="78"/>
      <c r="D70" s="169">
        <f>SUM(D64:D69)</f>
        <v>1871544.11</v>
      </c>
      <c r="E70" s="170">
        <f>SUM(E64:E69)</f>
        <v>1871544.11</v>
      </c>
      <c r="F70" s="171">
        <f t="shared" si="4"/>
        <v>0</v>
      </c>
      <c r="G70" s="107"/>
      <c r="H70" s="172" t="e">
        <f>SUM(H64:H69)</f>
        <v>#REF!</v>
      </c>
      <c r="I70" s="170" t="e">
        <f>SUM(I64:I69)</f>
        <v>#REF!</v>
      </c>
      <c r="J70" s="173" t="e">
        <f t="shared" si="5"/>
        <v>#REF!</v>
      </c>
      <c r="K70" s="85"/>
      <c r="L70" s="169">
        <f>SUM(L64:L69)</f>
        <v>4470333.1099999994</v>
      </c>
      <c r="M70" s="170">
        <f>SUM(M64:M69)</f>
        <v>4470333.1099999994</v>
      </c>
      <c r="N70" s="173">
        <f t="shared" si="10"/>
        <v>0</v>
      </c>
    </row>
    <row r="71" spans="1:14">
      <c r="A71" s="95" t="s">
        <v>119</v>
      </c>
      <c r="B71" s="77"/>
      <c r="C71" s="78"/>
      <c r="D71" s="97">
        <f>+E71</f>
        <v>0</v>
      </c>
      <c r="E71" s="98">
        <f>+[4]IYE!G73</f>
        <v>0</v>
      </c>
      <c r="F71" s="99">
        <f t="shared" si="4"/>
        <v>0</v>
      </c>
      <c r="G71" s="92"/>
      <c r="H71" s="97">
        <f>SUM(D71+[2]Hoja1!$I$69)</f>
        <v>6363922.6299999999</v>
      </c>
      <c r="I71" s="98">
        <f>SUM(E71+[2]Hoja1!$J$69)</f>
        <v>118</v>
      </c>
      <c r="J71" s="99">
        <f>SUM(H71-I71)</f>
        <v>6363804.6299999999</v>
      </c>
      <c r="K71" s="85"/>
      <c r="L71" s="97">
        <f>+M71</f>
        <v>0</v>
      </c>
      <c r="M71" s="98">
        <f>+[4]IYE!I73</f>
        <v>0</v>
      </c>
      <c r="N71" s="99">
        <f t="shared" si="10"/>
        <v>0</v>
      </c>
    </row>
    <row r="72" spans="1:14">
      <c r="A72" s="95" t="s">
        <v>133</v>
      </c>
      <c r="C72" s="78"/>
      <c r="D72" s="110">
        <f>+E72</f>
        <v>1812076.49</v>
      </c>
      <c r="E72" s="111">
        <f>+[4]IYE!G74</f>
        <v>1812076.49</v>
      </c>
      <c r="F72" s="141">
        <f t="shared" si="4"/>
        <v>0</v>
      </c>
      <c r="G72" s="92"/>
      <c r="H72" s="102" t="e">
        <f>SUM(D72+[2]Hoja1!$I$70)</f>
        <v>#REF!</v>
      </c>
      <c r="I72" s="90" t="e">
        <f>SUM(E72+[2]Hoja1!$J$70)</f>
        <v>#REF!</v>
      </c>
      <c r="J72" s="103" t="e">
        <f t="shared" si="5"/>
        <v>#REF!</v>
      </c>
      <c r="K72" s="85"/>
      <c r="L72" s="168">
        <f>+M72</f>
        <v>3521513.95</v>
      </c>
      <c r="M72" s="90">
        <f>+[4]IYE!I74</f>
        <v>3521513.95</v>
      </c>
      <c r="N72" s="103">
        <f t="shared" si="10"/>
        <v>0</v>
      </c>
    </row>
    <row r="73" spans="1:14">
      <c r="A73" s="95" t="s">
        <v>134</v>
      </c>
      <c r="C73" s="78"/>
      <c r="D73" s="110">
        <f>+E73</f>
        <v>0</v>
      </c>
      <c r="E73" s="111">
        <f>+[4]IYE!G75</f>
        <v>0</v>
      </c>
      <c r="F73" s="141">
        <f t="shared" si="4"/>
        <v>0</v>
      </c>
      <c r="G73" s="92"/>
      <c r="H73" s="102">
        <f>SUM(D73+[2]Hoja1!$I$71)</f>
        <v>58016772.629999995</v>
      </c>
      <c r="I73" s="150">
        <f>SUM(E73+[2]Hoja1!$J$71)</f>
        <v>70</v>
      </c>
      <c r="J73" s="103">
        <f t="shared" si="5"/>
        <v>58016702.629999995</v>
      </c>
      <c r="K73" s="85"/>
      <c r="L73" s="168">
        <f>+M73</f>
        <v>0</v>
      </c>
      <c r="M73" s="90">
        <f>+[4]IYE!I75</f>
        <v>0</v>
      </c>
      <c r="N73" s="103">
        <f t="shared" si="10"/>
        <v>0</v>
      </c>
    </row>
    <row r="74" spans="1:14">
      <c r="B74" s="77" t="s">
        <v>135</v>
      </c>
      <c r="C74" s="96"/>
      <c r="D74" s="169">
        <f>SUM(D71:D73)</f>
        <v>1812076.49</v>
      </c>
      <c r="E74" s="170">
        <f>SUM(E71:E73)</f>
        <v>1812076.49</v>
      </c>
      <c r="F74" s="171">
        <f>SUM(F71:F73)</f>
        <v>0</v>
      </c>
      <c r="G74" s="107"/>
      <c r="H74" s="172" t="e">
        <f>SUM(H71:H73)</f>
        <v>#REF!</v>
      </c>
      <c r="I74" s="170" t="e">
        <f>SUM(I71:I73)</f>
        <v>#REF!</v>
      </c>
      <c r="J74" s="173" t="e">
        <f t="shared" si="5"/>
        <v>#REF!</v>
      </c>
      <c r="K74" s="85"/>
      <c r="L74" s="169">
        <f>SUM(L71:L73)</f>
        <v>3521513.95</v>
      </c>
      <c r="M74" s="170">
        <f>SUM(M71:M73)</f>
        <v>3521513.95</v>
      </c>
      <c r="N74" s="173">
        <f>SUM(N71:N73)</f>
        <v>0</v>
      </c>
    </row>
    <row r="75" spans="1:14">
      <c r="B75" s="77"/>
      <c r="C75" s="78" t="s">
        <v>136</v>
      </c>
      <c r="D75" s="116">
        <f>SUM(D74,D70)</f>
        <v>3683620.6</v>
      </c>
      <c r="E75" s="120">
        <f>SUM(E74,E70)</f>
        <v>3683620.6</v>
      </c>
      <c r="F75" s="118">
        <f t="shared" si="4"/>
        <v>0</v>
      </c>
      <c r="G75" s="119"/>
      <c r="H75" s="120" t="e">
        <f>SUM(H74,H70)</f>
        <v>#REF!</v>
      </c>
      <c r="I75" s="120" t="e">
        <f>SUM(I74,I70)</f>
        <v>#REF!</v>
      </c>
      <c r="J75" s="121" t="e">
        <f t="shared" si="5"/>
        <v>#REF!</v>
      </c>
      <c r="K75" s="85"/>
      <c r="L75" s="116">
        <f>SUM(L74,L70)</f>
        <v>7991847.0599999996</v>
      </c>
      <c r="M75" s="120">
        <f>SUM(M74,M70)</f>
        <v>7991847.0599999996</v>
      </c>
      <c r="N75" s="121">
        <f>SUM(L75-M75)</f>
        <v>0</v>
      </c>
    </row>
    <row r="76" spans="1:14">
      <c r="C76" s="96"/>
      <c r="D76" s="89"/>
      <c r="E76" s="90"/>
      <c r="F76" s="91"/>
      <c r="G76" s="92"/>
      <c r="H76" s="93"/>
      <c r="I76" s="90"/>
      <c r="J76" s="94"/>
      <c r="K76" s="85"/>
      <c r="L76" s="89"/>
      <c r="M76" s="90"/>
      <c r="N76" s="94"/>
    </row>
    <row r="77" spans="1:14">
      <c r="C77" s="78" t="s">
        <v>137</v>
      </c>
      <c r="D77" s="116">
        <f>SUM(D62+D75)</f>
        <v>108470129.53807342</v>
      </c>
      <c r="E77" s="117">
        <f>SUM(E62+E75)</f>
        <v>109186352.71999998</v>
      </c>
      <c r="F77" s="118">
        <f>SUM(F62+F75)</f>
        <v>-716223.18192656338</v>
      </c>
      <c r="G77" s="92"/>
      <c r="H77" s="120" t="e">
        <f>SUM(H62+H75)</f>
        <v>#REF!</v>
      </c>
      <c r="I77" s="117" t="e">
        <f>SUM(I62+I75)</f>
        <v>#REF!</v>
      </c>
      <c r="J77" s="167" t="e">
        <f>SUM(J62+J75)</f>
        <v>#REF!</v>
      </c>
      <c r="K77" s="85"/>
      <c r="L77" s="116">
        <f>SUM(L62+L75)</f>
        <v>201954562.00807339</v>
      </c>
      <c r="M77" s="117">
        <f>SUM(M62+M75)</f>
        <v>201567998.18000004</v>
      </c>
      <c r="N77" s="167">
        <f>SUM(N62+N75)</f>
        <v>386563.82807335258</v>
      </c>
    </row>
    <row r="78" spans="1:14" ht="15.75" thickBot="1">
      <c r="A78" s="174" t="s">
        <v>138</v>
      </c>
      <c r="B78" s="175"/>
      <c r="C78" s="176"/>
      <c r="D78" s="177"/>
      <c r="E78" s="178">
        <f>+E30-E77</f>
        <v>-6479091.2399999797</v>
      </c>
      <c r="F78" s="179"/>
      <c r="G78" s="180"/>
      <c r="H78" s="181"/>
      <c r="I78" s="182" t="e">
        <f>SUM(I30-I77)</f>
        <v>#REF!</v>
      </c>
      <c r="J78" s="183"/>
      <c r="K78" s="184"/>
      <c r="L78" s="177"/>
      <c r="M78" s="178">
        <f>+M30-M77</f>
        <v>140191435.29999998</v>
      </c>
      <c r="N78" s="183"/>
    </row>
    <row r="79" spans="1:14">
      <c r="A79" s="185"/>
      <c r="B79"/>
      <c r="C79"/>
    </row>
    <row r="80" spans="1:14">
      <c r="A80" s="185"/>
      <c r="B80" s="185"/>
      <c r="C80" s="185"/>
    </row>
    <row r="81" spans="1:3">
      <c r="A81"/>
      <c r="B81" s="185"/>
      <c r="C81" s="185"/>
    </row>
  </sheetData>
  <mergeCells count="5">
    <mergeCell ref="A1:N1"/>
    <mergeCell ref="A2:N2"/>
    <mergeCell ref="A3:N3"/>
    <mergeCell ref="D5:F5"/>
    <mergeCell ref="L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1"/>
  <sheetViews>
    <sheetView topLeftCell="A49" workbookViewId="0">
      <selection activeCell="P18" sqref="P18"/>
    </sheetView>
  </sheetViews>
  <sheetFormatPr baseColWidth="10" defaultRowHeight="15"/>
  <cols>
    <col min="1" max="1" width="1.7109375" style="95" customWidth="1"/>
    <col min="2" max="2" width="2" style="16" customWidth="1"/>
    <col min="3" max="3" width="29.28515625" style="16" customWidth="1"/>
    <col min="4" max="4" width="14.5703125" style="16" customWidth="1"/>
    <col min="5" max="5" width="16" style="16" customWidth="1"/>
    <col min="6" max="6" width="13" style="16" customWidth="1"/>
    <col min="7" max="7" width="0.42578125" style="16" hidden="1" customWidth="1"/>
    <col min="8" max="9" width="14.5703125" style="16" hidden="1" customWidth="1"/>
    <col min="10" max="10" width="14.5703125" style="96" hidden="1" customWidth="1"/>
    <col min="11" max="11" width="0.5703125" customWidth="1"/>
    <col min="12" max="12" width="13.5703125" customWidth="1"/>
    <col min="13" max="13" width="15.140625" bestFit="1" customWidth="1"/>
    <col min="14" max="14" width="15" customWidth="1"/>
  </cols>
  <sheetData>
    <row r="1" spans="1:14" ht="18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9"/>
    </row>
    <row r="2" spans="1:14" ht="15.75">
      <c r="A2" s="220" t="s">
        <v>66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2"/>
    </row>
    <row r="3" spans="1:14" ht="16.5" thickBot="1">
      <c r="A3" s="220" t="s">
        <v>67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2"/>
    </row>
    <row r="4" spans="1:14" ht="15.75" thickBot="1">
      <c r="A4" s="60"/>
      <c r="B4" s="15"/>
      <c r="C4" s="15"/>
      <c r="D4" s="61"/>
      <c r="E4" s="61"/>
      <c r="F4" s="62"/>
      <c r="G4" s="63"/>
      <c r="H4" s="64"/>
      <c r="I4" s="65"/>
      <c r="J4" s="66"/>
      <c r="K4" s="67"/>
      <c r="L4" s="61"/>
      <c r="M4" s="61"/>
      <c r="N4" s="62"/>
    </row>
    <row r="5" spans="1:14" ht="16.5" thickBot="1">
      <c r="A5" s="68"/>
      <c r="B5" s="69"/>
      <c r="C5" s="70"/>
      <c r="D5" s="223" t="s">
        <v>140</v>
      </c>
      <c r="E5" s="224"/>
      <c r="F5" s="225"/>
      <c r="G5" s="71">
        <v>0</v>
      </c>
      <c r="H5" s="72" t="s">
        <v>69</v>
      </c>
      <c r="I5" s="73"/>
      <c r="J5" s="74"/>
      <c r="K5" s="75"/>
      <c r="L5" s="223" t="s">
        <v>141</v>
      </c>
      <c r="M5" s="224"/>
      <c r="N5" s="225"/>
    </row>
    <row r="6" spans="1:14">
      <c r="A6" s="76"/>
      <c r="B6" s="77"/>
      <c r="C6" s="78"/>
      <c r="D6" s="79" t="s">
        <v>71</v>
      </c>
      <c r="E6" s="80" t="s">
        <v>72</v>
      </c>
      <c r="F6" s="81" t="s">
        <v>73</v>
      </c>
      <c r="G6" s="82"/>
      <c r="H6" s="83" t="s">
        <v>71</v>
      </c>
      <c r="I6" s="80" t="s">
        <v>72</v>
      </c>
      <c r="J6" s="84" t="s">
        <v>73</v>
      </c>
      <c r="K6" s="85"/>
      <c r="L6" s="79" t="s">
        <v>71</v>
      </c>
      <c r="M6" s="80" t="s">
        <v>72</v>
      </c>
      <c r="N6" s="84" t="s">
        <v>73</v>
      </c>
    </row>
    <row r="7" spans="1:14">
      <c r="A7" s="86" t="s">
        <v>74</v>
      </c>
      <c r="B7" s="87"/>
      <c r="C7" s="88"/>
      <c r="D7" s="89"/>
      <c r="E7" s="90"/>
      <c r="F7" s="91"/>
      <c r="G7" s="92"/>
      <c r="H7" s="93"/>
      <c r="I7" s="90"/>
      <c r="J7" s="94"/>
      <c r="K7" s="85"/>
      <c r="L7" s="89"/>
      <c r="M7" s="90"/>
      <c r="N7" s="94"/>
    </row>
    <row r="8" spans="1:14">
      <c r="A8" s="95" t="s">
        <v>75</v>
      </c>
      <c r="C8" s="96"/>
      <c r="D8" s="97">
        <f>+E8</f>
        <v>41903000</v>
      </c>
      <c r="E8" s="98">
        <f>SUM([5]rdo!E6)</f>
        <v>41903000</v>
      </c>
      <c r="F8" s="99">
        <f t="shared" ref="F8:F25" si="0">+D8-E8</f>
        <v>0</v>
      </c>
      <c r="G8" s="92"/>
      <c r="H8" s="100">
        <f>SUM(D8+[2]Hoja1!$I$8)</f>
        <v>349463118</v>
      </c>
      <c r="I8" s="98">
        <f>SUM(E8+[2]Hoja1!$J$8)</f>
        <v>41903000</v>
      </c>
      <c r="J8" s="101">
        <f>SUM(H8-I8)</f>
        <v>307560118</v>
      </c>
      <c r="K8" s="85"/>
      <c r="L8" s="97">
        <f>+M8</f>
        <v>167612000</v>
      </c>
      <c r="M8" s="98">
        <f>+[5]RDOACUM!J6</f>
        <v>167612000</v>
      </c>
      <c r="N8" s="99">
        <f t="shared" ref="N8:N18" si="1">SUM(L8-M8)</f>
        <v>0</v>
      </c>
    </row>
    <row r="9" spans="1:14">
      <c r="A9" s="95" t="s">
        <v>76</v>
      </c>
      <c r="C9" s="96"/>
      <c r="D9" s="89">
        <f>+E9</f>
        <v>28819699</v>
      </c>
      <c r="E9" s="98">
        <f>SUM([5]rdo!E7)</f>
        <v>28819699</v>
      </c>
      <c r="F9" s="99">
        <f t="shared" si="0"/>
        <v>0</v>
      </c>
      <c r="G9" s="92"/>
      <c r="H9" s="102">
        <f>SUM(D9+[2]Hoja1!$I$9)</f>
        <v>238700780</v>
      </c>
      <c r="I9" s="90">
        <f>SUM(E9+[2]Hoja1!$J$9)</f>
        <v>28819699</v>
      </c>
      <c r="J9" s="103">
        <f>SUM(H9-I9)</f>
        <v>209881081</v>
      </c>
      <c r="K9" s="85"/>
      <c r="L9" s="89">
        <f>+M9</f>
        <v>115278797</v>
      </c>
      <c r="M9" s="90">
        <f>+[5]RDOACUM!J7</f>
        <v>115278797</v>
      </c>
      <c r="N9" s="99">
        <f t="shared" si="1"/>
        <v>0</v>
      </c>
    </row>
    <row r="10" spans="1:14">
      <c r="A10" s="95" t="s">
        <v>77</v>
      </c>
      <c r="C10" s="96"/>
      <c r="D10" s="89">
        <f>+E10</f>
        <v>0</v>
      </c>
      <c r="E10" s="90">
        <f>SUM([5]rdo!E8)</f>
        <v>0</v>
      </c>
      <c r="F10" s="99">
        <f t="shared" si="0"/>
        <v>0</v>
      </c>
      <c r="G10" s="92"/>
      <c r="H10" s="102"/>
      <c r="I10" s="90"/>
      <c r="J10" s="103"/>
      <c r="K10" s="85"/>
      <c r="L10" s="89">
        <f>+M10</f>
        <v>0</v>
      </c>
      <c r="M10" s="90">
        <f>+[5]RDOACUM!J8</f>
        <v>0</v>
      </c>
      <c r="N10" s="99">
        <f t="shared" si="1"/>
        <v>0</v>
      </c>
    </row>
    <row r="11" spans="1:14">
      <c r="B11" s="77" t="s">
        <v>78</v>
      </c>
      <c r="C11" s="96"/>
      <c r="D11" s="104">
        <f>SUM(D8:D10)</f>
        <v>70722699</v>
      </c>
      <c r="E11" s="105">
        <f>SUM(E8:E10)</f>
        <v>70722699</v>
      </c>
      <c r="F11" s="106">
        <f t="shared" si="0"/>
        <v>0</v>
      </c>
      <c r="G11" s="107"/>
      <c r="H11" s="108">
        <f>SUM(H8:H9)</f>
        <v>588163898</v>
      </c>
      <c r="I11" s="105">
        <f>SUM(I8:I9)</f>
        <v>70722699</v>
      </c>
      <c r="J11" s="109">
        <f>SUM(J8:J9)</f>
        <v>517441199</v>
      </c>
      <c r="K11" s="85"/>
      <c r="L11" s="104">
        <f>SUM(L8:L10)</f>
        <v>282890797</v>
      </c>
      <c r="M11" s="104">
        <f>+M8+M9+M10</f>
        <v>282890797</v>
      </c>
      <c r="N11" s="106">
        <f t="shared" si="1"/>
        <v>0</v>
      </c>
    </row>
    <row r="12" spans="1:14">
      <c r="A12" s="95" t="s">
        <v>79</v>
      </c>
      <c r="C12" s="96"/>
      <c r="D12" s="97">
        <f>+E12</f>
        <v>1640561.76</v>
      </c>
      <c r="E12" s="98">
        <f>SUM([5]rdo!E10)</f>
        <v>1640561.76</v>
      </c>
      <c r="F12" s="99">
        <f t="shared" si="0"/>
        <v>0</v>
      </c>
      <c r="G12" s="92"/>
      <c r="H12" s="100">
        <f>SUM(D12+[2]Hoja1!$I$11)</f>
        <v>519081760.75999999</v>
      </c>
      <c r="I12" s="98">
        <f>SUM(E12+[2]Hoja1!$J$11)</f>
        <v>1640561.76</v>
      </c>
      <c r="J12" s="101">
        <f t="shared" ref="J12:J25" si="2">SUM(H12-I12)</f>
        <v>517441199</v>
      </c>
      <c r="K12" s="85"/>
      <c r="L12" s="97">
        <f>+M12</f>
        <v>5975883.6899999995</v>
      </c>
      <c r="M12" s="98">
        <f>+[5]RDOACUM!J10</f>
        <v>5975883.6899999995</v>
      </c>
      <c r="N12" s="99">
        <f t="shared" si="1"/>
        <v>0</v>
      </c>
    </row>
    <row r="13" spans="1:14">
      <c r="A13" s="95" t="s">
        <v>80</v>
      </c>
      <c r="C13" s="96"/>
      <c r="D13" s="89">
        <f>+E13</f>
        <v>1217702.57</v>
      </c>
      <c r="E13" s="90">
        <f>SUM([5]rdo!E11)</f>
        <v>1217702.57</v>
      </c>
      <c r="F13" s="99">
        <f t="shared" si="0"/>
        <v>0</v>
      </c>
      <c r="G13" s="92"/>
      <c r="H13" s="102">
        <f>SUM(D13+[2]Hoja1!$I$12)</f>
        <v>33924446.710000001</v>
      </c>
      <c r="I13" s="90">
        <f>SUM(E13+[2]Hoja1!$J$12)</f>
        <v>1217859.57</v>
      </c>
      <c r="J13" s="103">
        <f t="shared" si="2"/>
        <v>32706587.140000001</v>
      </c>
      <c r="K13" s="85"/>
      <c r="L13" s="89">
        <f>+M13</f>
        <v>2174752.9700000002</v>
      </c>
      <c r="M13" s="90">
        <f>+[5]RDOACUM!J11</f>
        <v>2174752.9700000002</v>
      </c>
      <c r="N13" s="99">
        <f t="shared" si="1"/>
        <v>0</v>
      </c>
    </row>
    <row r="14" spans="1:14">
      <c r="A14" s="95" t="s">
        <v>81</v>
      </c>
      <c r="C14" s="96"/>
      <c r="D14" s="110">
        <f>+E14</f>
        <v>0</v>
      </c>
      <c r="E14" s="111">
        <f>SUM([5]rdo!E12)</f>
        <v>0</v>
      </c>
      <c r="F14" s="99">
        <f t="shared" si="0"/>
        <v>0</v>
      </c>
      <c r="G14" s="92"/>
      <c r="H14" s="102">
        <f>SUM(D14+[2]Hoja1!$I$13)</f>
        <v>10243264.48</v>
      </c>
      <c r="I14" s="90">
        <f>SUM(E14+[2]Hoja1!$J$13)</f>
        <v>228</v>
      </c>
      <c r="J14" s="103">
        <f t="shared" si="2"/>
        <v>10243036.48</v>
      </c>
      <c r="K14" s="85"/>
      <c r="L14" s="89">
        <f>+M14</f>
        <v>0</v>
      </c>
      <c r="M14" s="90">
        <f>+[5]RDOACUM!J12</f>
        <v>0</v>
      </c>
      <c r="N14" s="99">
        <f t="shared" si="1"/>
        <v>0</v>
      </c>
    </row>
    <row r="15" spans="1:14">
      <c r="A15" s="95" t="s">
        <v>82</v>
      </c>
      <c r="C15" s="96"/>
      <c r="D15" s="89">
        <f>+E15</f>
        <v>2571059</v>
      </c>
      <c r="E15" s="90">
        <f>SUM([5]rdo!E13)</f>
        <v>2571059</v>
      </c>
      <c r="F15" s="99">
        <f t="shared" si="0"/>
        <v>0</v>
      </c>
      <c r="G15" s="92"/>
      <c r="H15" s="102">
        <f>SUM(D15+[2]Hoja1!$I$14)</f>
        <v>55080106.629999995</v>
      </c>
      <c r="I15" s="90">
        <f>SUM(E15+[2]Hoja1!$J$14)</f>
        <v>2571120</v>
      </c>
      <c r="J15" s="103">
        <f t="shared" si="2"/>
        <v>52508986.629999995</v>
      </c>
      <c r="K15" s="85"/>
      <c r="L15" s="89">
        <f>+M15</f>
        <v>4031185.24</v>
      </c>
      <c r="M15" s="90">
        <f>+[5]RDOACUM!J13</f>
        <v>4031185.24</v>
      </c>
      <c r="N15" s="99">
        <f t="shared" si="1"/>
        <v>0</v>
      </c>
    </row>
    <row r="16" spans="1:14">
      <c r="B16" s="77" t="s">
        <v>83</v>
      </c>
      <c r="C16" s="96"/>
      <c r="D16" s="104">
        <f>SUM(D12:D15)</f>
        <v>5429323.3300000001</v>
      </c>
      <c r="E16" s="105">
        <f>SUM(E12:E15)</f>
        <v>5429323.3300000001</v>
      </c>
      <c r="F16" s="106">
        <f t="shared" si="0"/>
        <v>0</v>
      </c>
      <c r="G16" s="107"/>
      <c r="H16" s="108">
        <f>SUM(H12:H15)</f>
        <v>618329578.58000004</v>
      </c>
      <c r="I16" s="105">
        <f>SUM(I12:I15)</f>
        <v>5429769.3300000001</v>
      </c>
      <c r="J16" s="109">
        <f>SUM(J12:J15)</f>
        <v>612899809.25</v>
      </c>
      <c r="K16" s="85"/>
      <c r="L16" s="104">
        <f>SUM(L12:L15)</f>
        <v>12181821.9</v>
      </c>
      <c r="M16" s="104">
        <f>+M12+M13+M14+M15</f>
        <v>12181821.9</v>
      </c>
      <c r="N16" s="106">
        <f t="shared" si="1"/>
        <v>0</v>
      </c>
    </row>
    <row r="17" spans="1:15">
      <c r="A17" s="95" t="s">
        <v>84</v>
      </c>
      <c r="C17" s="96"/>
      <c r="D17" s="97">
        <f>+[3]Hoja1!$AO$15</f>
        <v>4929135.2742981659</v>
      </c>
      <c r="E17" s="98">
        <f>SUM([5]rdo!E15)</f>
        <v>3404345.41</v>
      </c>
      <c r="F17" s="99">
        <f t="shared" si="0"/>
        <v>1524789.8642981658</v>
      </c>
      <c r="G17" s="92"/>
      <c r="H17" s="100">
        <f>SUM(D17+[2]Hoja1!$I$16)</f>
        <v>107889636.94429816</v>
      </c>
      <c r="I17" s="98">
        <f>SUM(E17+[2]Hoja1!$J$16)</f>
        <v>3419306.41</v>
      </c>
      <c r="J17" s="101">
        <f t="shared" si="2"/>
        <v>104470330.53429817</v>
      </c>
      <c r="K17" s="85"/>
      <c r="L17" s="97">
        <f>+D17+[4]COMPRES!$L$17</f>
        <v>27923881.32427546</v>
      </c>
      <c r="M17" s="98">
        <f>+[5]RDOACUM!J15</f>
        <v>25670754.41</v>
      </c>
      <c r="N17" s="99">
        <f t="shared" si="1"/>
        <v>2253126.9142754599</v>
      </c>
    </row>
    <row r="18" spans="1:15">
      <c r="A18" s="95" t="s">
        <v>85</v>
      </c>
      <c r="C18" s="96"/>
      <c r="D18" s="112">
        <f>+[3]Hoja1!$AO$16</f>
        <v>3021610.0136684468</v>
      </c>
      <c r="E18" s="90">
        <f>SUM([5]rdo!E16)</f>
        <v>3631784.75</v>
      </c>
      <c r="F18" s="99">
        <f t="shared" si="0"/>
        <v>-610174.7363315532</v>
      </c>
      <c r="G18" s="92"/>
      <c r="H18" s="93">
        <f>SUM(D18+[2]Hoja1!$I$17)</f>
        <v>47877113.163668446</v>
      </c>
      <c r="I18" s="90">
        <f>SUM(E18+[2]Hoja1!$J$17)</f>
        <v>2240042.348390311</v>
      </c>
      <c r="J18" s="103">
        <f t="shared" si="2"/>
        <v>45637070.815278135</v>
      </c>
      <c r="K18" s="85"/>
      <c r="L18" s="89">
        <f>+D18+[4]COMPRES!$L$18</f>
        <v>87018808.008471936</v>
      </c>
      <c r="M18" s="90">
        <f>+[5]RDOACUM!J16</f>
        <v>84773405.75</v>
      </c>
      <c r="N18" s="99">
        <f t="shared" si="1"/>
        <v>2245402.258471936</v>
      </c>
    </row>
    <row r="19" spans="1:15">
      <c r="A19" s="95" t="s">
        <v>86</v>
      </c>
      <c r="C19" s="96"/>
      <c r="D19" s="112">
        <f>+[3]Hoja1!$AO$17</f>
        <v>5400963.2169274809</v>
      </c>
      <c r="E19" s="90">
        <f>SUM([5]rdo!E17)+[5]rdo!E18</f>
        <v>1564422.25</v>
      </c>
      <c r="F19" s="99">
        <f t="shared" si="0"/>
        <v>3836540.9669274809</v>
      </c>
      <c r="G19" s="92"/>
      <c r="H19" s="93">
        <f>SUM(D19+[2]Hoja1!$I$18)</f>
        <v>95163414.966927484</v>
      </c>
      <c r="I19" s="90">
        <f>SUM(E19+[2]Hoja1!$J$18)</f>
        <v>1420910.591216594</v>
      </c>
      <c r="J19" s="103">
        <f t="shared" si="2"/>
        <v>93742504.37571089</v>
      </c>
      <c r="K19" s="85"/>
      <c r="L19" s="89">
        <f>+D19+[4]COMPRES!$L$19</f>
        <v>23980759.956495225</v>
      </c>
      <c r="M19" s="90">
        <f>+[5]RDOACUM!J17+[5]RDOACUM!J18</f>
        <v>22456780.960000001</v>
      </c>
      <c r="N19" s="99">
        <f t="shared" ref="N19:N25" si="3">SUM(L19-M19)</f>
        <v>1523978.9964952245</v>
      </c>
    </row>
    <row r="20" spans="1:15">
      <c r="A20" s="95" t="s">
        <v>87</v>
      </c>
      <c r="C20" s="96"/>
      <c r="D20" s="112">
        <f>+[3]Hoja1!$AO$18</f>
        <v>2458143.8500009053</v>
      </c>
      <c r="E20" s="90">
        <f>SUM([5]rdo!E19)</f>
        <v>1244851</v>
      </c>
      <c r="F20" s="99">
        <f t="shared" si="0"/>
        <v>1213292.8500009053</v>
      </c>
      <c r="G20" s="92"/>
      <c r="H20" s="93">
        <f>SUM(D20+[2]Hoja1!$I$20)</f>
        <v>8914232.8500009049</v>
      </c>
      <c r="I20" s="90">
        <f>SUM(E20+[2]Hoja1!$J$20)</f>
        <v>419978.35597033333</v>
      </c>
      <c r="J20" s="103">
        <f t="shared" si="2"/>
        <v>8494254.4940305725</v>
      </c>
      <c r="K20" s="85"/>
      <c r="L20" s="89">
        <f>+D20+[4]COMPRES!$L$20</f>
        <v>3371710.0418564351</v>
      </c>
      <c r="M20" s="90">
        <f>+[5]RDOACUM!J19</f>
        <v>1795616</v>
      </c>
      <c r="N20" s="99">
        <f t="shared" si="3"/>
        <v>1576094.0418564351</v>
      </c>
      <c r="O20" s="113"/>
    </row>
    <row r="21" spans="1:15">
      <c r="A21" s="95" t="s">
        <v>88</v>
      </c>
      <c r="C21" s="96"/>
      <c r="D21" s="112">
        <f>+[3]Hoja1!$AO$19</f>
        <v>530247.34933956084</v>
      </c>
      <c r="E21" s="90">
        <f>SUM([5]rdo!E20)</f>
        <v>69825.95</v>
      </c>
      <c r="F21" s="99">
        <f t="shared" si="0"/>
        <v>460421.39933956083</v>
      </c>
      <c r="G21" s="92"/>
      <c r="H21" s="93">
        <f>SUM(D21+[2]Hoja1!$I$21)</f>
        <v>3596737.8493395606</v>
      </c>
      <c r="I21" s="90">
        <f>SUM(E21+[2]Hoja1!$J$21)</f>
        <v>-767339.0842533547</v>
      </c>
      <c r="J21" s="103">
        <f t="shared" si="2"/>
        <v>4364076.9335929155</v>
      </c>
      <c r="K21" s="85"/>
      <c r="L21" s="89">
        <f>+D21+[4]COMPRES!$L$21</f>
        <v>1348909.8796738428</v>
      </c>
      <c r="M21" s="90">
        <f>+[5]RDOACUM!J20</f>
        <v>431784.65</v>
      </c>
      <c r="N21" s="99">
        <f t="shared" si="3"/>
        <v>917125.22967384278</v>
      </c>
    </row>
    <row r="22" spans="1:15">
      <c r="A22" s="95" t="s">
        <v>89</v>
      </c>
      <c r="C22" s="96"/>
      <c r="D22" s="112">
        <f>+[3]Hoja1!$AO$20</f>
        <v>8630670.4236085378</v>
      </c>
      <c r="E22" s="90">
        <f>SUM([5]rdo!E21)</f>
        <v>6407187.7199999997</v>
      </c>
      <c r="F22" s="99">
        <f t="shared" si="0"/>
        <v>2223482.703608538</v>
      </c>
      <c r="G22" s="92"/>
      <c r="H22" s="93">
        <f>SUM(D22+[2]Hoja1!$I$22)</f>
        <v>22594617.403608538</v>
      </c>
      <c r="I22" s="90">
        <f>SUM(E22+[2]Hoja1!$J$22)</f>
        <v>11883777.821719646</v>
      </c>
      <c r="J22" s="103">
        <f t="shared" si="2"/>
        <v>10710839.581888892</v>
      </c>
      <c r="K22" s="85"/>
      <c r="L22" s="89">
        <f>+D22+[4]COMPRES!$L$22</f>
        <v>19361349.994280312</v>
      </c>
      <c r="M22" s="90">
        <f>+[5]RDOACUM!J21</f>
        <v>16222595.489999998</v>
      </c>
      <c r="N22" s="99">
        <f t="shared" si="3"/>
        <v>3138754.5042803138</v>
      </c>
    </row>
    <row r="23" spans="1:15">
      <c r="A23" s="95" t="s">
        <v>90</v>
      </c>
      <c r="C23" s="96"/>
      <c r="D23" s="112">
        <f>+[3]Hoja1!$AO$21</f>
        <v>612499.98085161124</v>
      </c>
      <c r="E23" s="90">
        <f>SUM([5]rdo!E22)</f>
        <v>395344.52</v>
      </c>
      <c r="F23" s="99">
        <f t="shared" si="0"/>
        <v>217155.46085161122</v>
      </c>
      <c r="G23" s="92"/>
      <c r="H23" s="93">
        <f>SUM(D23+[2]Hoja1!$I$23)</f>
        <v>1840430.7508516111</v>
      </c>
      <c r="I23" s="90">
        <f>SUM(E23+[2]Hoja1!$J$23)</f>
        <v>1579461.7999068643</v>
      </c>
      <c r="J23" s="103">
        <f t="shared" si="2"/>
        <v>260968.95094474684</v>
      </c>
      <c r="K23" s="85"/>
      <c r="L23" s="89">
        <f>+D23+[4]COMPRES!$L$23</f>
        <v>1441377.8613434299</v>
      </c>
      <c r="M23" s="90">
        <f>+[5]RDOACUM!J22</f>
        <v>1146448.73</v>
      </c>
      <c r="N23" s="99">
        <f t="shared" si="3"/>
        <v>294929.13134342991</v>
      </c>
    </row>
    <row r="24" spans="1:15">
      <c r="A24" s="95" t="s">
        <v>91</v>
      </c>
      <c r="C24" s="96"/>
      <c r="D24" s="112">
        <f>+[3]Hoja1!$AO$22</f>
        <v>201519.44477353714</v>
      </c>
      <c r="E24" s="90">
        <f>SUM([5]rdo!E23)</f>
        <v>985398.37</v>
      </c>
      <c r="F24" s="99">
        <f t="shared" si="0"/>
        <v>-783878.92522646289</v>
      </c>
      <c r="G24" s="92"/>
      <c r="H24" s="93">
        <f>SUM(D24+[2]Hoja1!$I$24)</f>
        <v>4794495.2347735371</v>
      </c>
      <c r="I24" s="90">
        <f>SUM(E24+[2]Hoja1!$J$24)</f>
        <v>-240518.79069674679</v>
      </c>
      <c r="J24" s="103">
        <f t="shared" si="2"/>
        <v>5035014.0254702838</v>
      </c>
      <c r="K24" s="85"/>
      <c r="L24" s="89">
        <f>+D24+[4]COMPRES!$L$24</f>
        <v>1664190.70998492</v>
      </c>
      <c r="M24" s="90">
        <f>+[5]RDOACUM!J23</f>
        <v>2235315.94</v>
      </c>
      <c r="N24" s="99">
        <f t="shared" si="3"/>
        <v>-571125.23001507996</v>
      </c>
    </row>
    <row r="25" spans="1:15">
      <c r="A25" s="95" t="s">
        <v>92</v>
      </c>
      <c r="C25" s="96"/>
      <c r="D25" s="112">
        <f>+[3]Hoja1!$AO$23</f>
        <v>3538783.7942351094</v>
      </c>
      <c r="E25" s="90">
        <f>SUM([5]rdo!E24)</f>
        <v>495879.53</v>
      </c>
      <c r="F25" s="99">
        <f t="shared" si="0"/>
        <v>3042904.2642351091</v>
      </c>
      <c r="G25" s="92"/>
      <c r="H25" s="114">
        <f>SUM(D25+[2]Hoja1!$I$25)</f>
        <v>23983960.804235112</v>
      </c>
      <c r="I25" s="90">
        <f>SUM(E25+[2]Hoja1!$J$25)</f>
        <v>-12735799.141173085</v>
      </c>
      <c r="J25" s="103">
        <f t="shared" si="2"/>
        <v>36719759.945408195</v>
      </c>
      <c r="K25" s="85"/>
      <c r="L25" s="89">
        <f>+D25+[4]COMPRES!$L$25</f>
        <v>7522603.6245315857</v>
      </c>
      <c r="M25" s="90">
        <f>+[5]RDOACUM!J24</f>
        <v>4087554.58</v>
      </c>
      <c r="N25" s="99">
        <f t="shared" si="3"/>
        <v>3435049.0445315856</v>
      </c>
    </row>
    <row r="26" spans="1:15">
      <c r="B26" s="77" t="s">
        <v>93</v>
      </c>
      <c r="C26" s="96"/>
      <c r="D26" s="104">
        <f>SUM(D17:D25)</f>
        <v>29323573.347703356</v>
      </c>
      <c r="E26" s="105">
        <f>SUM(E17:E25)</f>
        <v>18199039.5</v>
      </c>
      <c r="F26" s="106">
        <f>+D26-E26</f>
        <v>11124533.847703356</v>
      </c>
      <c r="G26" s="107"/>
      <c r="H26" s="108">
        <f>SUM(H17:H25)</f>
        <v>316654639.96770334</v>
      </c>
      <c r="I26" s="105">
        <f>SUM(I17:I25)</f>
        <v>7219820.311080562</v>
      </c>
      <c r="J26" s="109">
        <f>SUM(J17:J25)</f>
        <v>309434819.65662277</v>
      </c>
      <c r="K26" s="85"/>
      <c r="L26" s="104">
        <f>SUM(L17:L25)</f>
        <v>173633591.40091318</v>
      </c>
      <c r="M26" s="105">
        <f>SUM(M17:M25)</f>
        <v>158820256.51000002</v>
      </c>
      <c r="N26" s="115">
        <f>SUM(L26-M26)</f>
        <v>14813334.890913159</v>
      </c>
    </row>
    <row r="27" spans="1:15">
      <c r="C27" s="78" t="s">
        <v>94</v>
      </c>
      <c r="D27" s="116">
        <f>SUM(D26,D16,D11)</f>
        <v>105475595.67770335</v>
      </c>
      <c r="E27" s="117">
        <f>SUM(E26,E16,E11)</f>
        <v>94351061.829999998</v>
      </c>
      <c r="F27" s="118">
        <f>+D27-E27</f>
        <v>11124533.847703353</v>
      </c>
      <c r="G27" s="119"/>
      <c r="H27" s="120">
        <f>SUM(H26+H16+H11)</f>
        <v>1523148116.5477033</v>
      </c>
      <c r="I27" s="120">
        <f>SUM(I26,I16,I11)</f>
        <v>83372288.641080558</v>
      </c>
      <c r="J27" s="121">
        <f>SUM(J11+J16+J26)</f>
        <v>1439775827.9066229</v>
      </c>
      <c r="K27" s="85"/>
      <c r="L27" s="116">
        <f>SUM(L26,L16,L11)</f>
        <v>468706210.30091321</v>
      </c>
      <c r="M27" s="117">
        <f>SUM(M26,M16,M11)</f>
        <v>453892875.41000003</v>
      </c>
      <c r="N27" s="118">
        <f>SUM(L27-M27)</f>
        <v>14813334.890913188</v>
      </c>
    </row>
    <row r="28" spans="1:15">
      <c r="C28" s="78"/>
      <c r="D28" s="122"/>
      <c r="E28" s="123"/>
      <c r="F28" s="124"/>
      <c r="G28" s="119"/>
      <c r="H28" s="120"/>
      <c r="I28" s="125"/>
      <c r="J28" s="118">
        <v>0</v>
      </c>
      <c r="K28" s="85"/>
      <c r="L28" s="122"/>
      <c r="M28" s="123"/>
      <c r="N28" s="124"/>
    </row>
    <row r="29" spans="1:15">
      <c r="B29" s="16" t="s">
        <v>95</v>
      </c>
      <c r="C29" s="78"/>
      <c r="D29" s="126">
        <f>+[3]Hoja1!$AO$28</f>
        <v>1885131.0804668004</v>
      </c>
      <c r="E29" s="127">
        <f>SUM([5]rdo!E29)</f>
        <v>1139482.25</v>
      </c>
      <c r="F29" s="128">
        <f>+D29-E29</f>
        <v>745648.83046680037</v>
      </c>
      <c r="G29" s="119"/>
      <c r="H29" s="102">
        <f>SUM(D29+[2]Hoja1!$I$29)</f>
        <v>22498983.210466798</v>
      </c>
      <c r="I29" s="90">
        <f>SUM(E29+[2]Hoja1!$J$29)</f>
        <v>-222717.28201054782</v>
      </c>
      <c r="J29" s="129">
        <f>SUM(H29-I29)</f>
        <v>22721700.492477346</v>
      </c>
      <c r="K29" s="85"/>
      <c r="L29" s="130">
        <f>+D29+[4]COMPRES!$L$29</f>
        <v>19953873.594269656</v>
      </c>
      <c r="M29" s="127">
        <f>+[5]RDOACUM!J29</f>
        <v>18921862.350000001</v>
      </c>
      <c r="N29" s="128">
        <f>SUM(L29-M29)</f>
        <v>1032011.2442696542</v>
      </c>
    </row>
    <row r="30" spans="1:15">
      <c r="C30" s="78" t="s">
        <v>96</v>
      </c>
      <c r="D30" s="116">
        <f>SUM(D27-D29)</f>
        <v>103590464.59723654</v>
      </c>
      <c r="E30" s="117">
        <f>SUM(E27-E29)</f>
        <v>93211579.579999998</v>
      </c>
      <c r="F30" s="118">
        <f>SUM(F27-F29)</f>
        <v>10378885.017236553</v>
      </c>
      <c r="G30" s="119"/>
      <c r="H30" s="120">
        <f>SUM(H27-H29)</f>
        <v>1500649133.3372364</v>
      </c>
      <c r="I30" s="120">
        <f>SUM(I27-I29)</f>
        <v>83595005.923091114</v>
      </c>
      <c r="J30" s="121">
        <f>SUM(J27-J29)</f>
        <v>1417054127.4141455</v>
      </c>
      <c r="K30" s="85"/>
      <c r="L30" s="116">
        <f>SUM(L27-L29)</f>
        <v>448752336.70664358</v>
      </c>
      <c r="M30" s="117">
        <f>SUM(M27-M29)</f>
        <v>434971013.06</v>
      </c>
      <c r="N30" s="118">
        <f>+L30-M30</f>
        <v>13781323.646643579</v>
      </c>
    </row>
    <row r="31" spans="1:15">
      <c r="A31" s="131" t="s">
        <v>97</v>
      </c>
      <c r="C31" s="96"/>
      <c r="D31" s="89"/>
      <c r="E31" s="132"/>
      <c r="F31" s="91"/>
      <c r="G31" s="92"/>
      <c r="H31" s="93"/>
      <c r="I31" s="90"/>
      <c r="J31" s="94"/>
      <c r="K31" s="85"/>
      <c r="L31" s="89"/>
      <c r="M31" s="90"/>
      <c r="N31" s="94"/>
    </row>
    <row r="32" spans="1:15">
      <c r="A32" s="86" t="s">
        <v>98</v>
      </c>
      <c r="B32" s="133"/>
      <c r="C32" s="134"/>
      <c r="D32" s="89"/>
      <c r="E32" s="90"/>
      <c r="F32" s="91"/>
      <c r="G32" s="92"/>
      <c r="H32" s="93"/>
      <c r="I32" s="90"/>
      <c r="J32" s="94"/>
      <c r="K32" s="85"/>
      <c r="L32" s="89"/>
      <c r="M32" s="90"/>
      <c r="N32" s="94"/>
    </row>
    <row r="33" spans="1:14">
      <c r="A33" s="95" t="s">
        <v>99</v>
      </c>
      <c r="C33" s="96"/>
      <c r="D33" s="135">
        <f>+[3]Hoja1!$AO$34</f>
        <v>90285568.368733138</v>
      </c>
      <c r="E33" s="136">
        <f>SUM([5]rdo!E34)</f>
        <v>79067889.379999995</v>
      </c>
      <c r="F33" s="137">
        <f t="shared" ref="F33:F75" si="4">SUM(D33-E33)</f>
        <v>11217678.988733143</v>
      </c>
      <c r="G33" s="92"/>
      <c r="H33" s="138">
        <f>SUM(D33+[2]Hoja1!$I$33)</f>
        <v>601187707.17873311</v>
      </c>
      <c r="I33" s="136">
        <f>SUM(E33+[2]Hoja1!$J$33)</f>
        <v>66651697.800272584</v>
      </c>
      <c r="J33" s="139">
        <f t="shared" ref="J33:J75" si="5">SUM(H33-I33)</f>
        <v>534536009.37846053</v>
      </c>
      <c r="K33" s="85"/>
      <c r="L33" s="97">
        <f>+D33+[4]COMPRES!$L$33</f>
        <v>233270511.96320662</v>
      </c>
      <c r="M33" s="98">
        <f>+[5]RDOACUM!J33</f>
        <v>224595584.00999999</v>
      </c>
      <c r="N33" s="139">
        <f t="shared" ref="N33:N46" si="6">SUM(L33-M33)</f>
        <v>8674927.9532066286</v>
      </c>
    </row>
    <row r="34" spans="1:14">
      <c r="A34" s="95" t="s">
        <v>100</v>
      </c>
      <c r="C34" s="96"/>
      <c r="D34" s="140">
        <f>+[3]Hoja1!$AO$35</f>
        <v>13100254.264334643</v>
      </c>
      <c r="E34" s="90">
        <f>SUM([5]rdo!E35)</f>
        <v>14222186.359999999</v>
      </c>
      <c r="F34" s="141">
        <f t="shared" si="4"/>
        <v>-1121932.0956653561</v>
      </c>
      <c r="G34" s="92"/>
      <c r="H34" s="93">
        <f>SUM(D34+[2]Hoja1!$I$34)</f>
        <v>86949844.014334649</v>
      </c>
      <c r="I34" s="90">
        <f>SUM(E34+[2]Hoja1!$J$34)</f>
        <v>4696856.959402144</v>
      </c>
      <c r="J34" s="103">
        <f t="shared" si="5"/>
        <v>82252987.054932505</v>
      </c>
      <c r="K34" s="85"/>
      <c r="L34" s="89">
        <f>+D34+[4]COMPRES!$L$34</f>
        <v>28536937.688642845</v>
      </c>
      <c r="M34" s="90">
        <f>+[5]RDOACUM!J34</f>
        <v>31047872.280000001</v>
      </c>
      <c r="N34" s="103">
        <f t="shared" si="6"/>
        <v>-2510934.5913571566</v>
      </c>
    </row>
    <row r="35" spans="1:14">
      <c r="A35" s="95" t="s">
        <v>101</v>
      </c>
      <c r="C35" s="96"/>
      <c r="D35" s="140">
        <f>+[3]Hoja1!$AO$36</f>
        <v>7185042.3845632318</v>
      </c>
      <c r="E35" s="90">
        <f>SUM([5]rdo!E36)</f>
        <v>8089147.04</v>
      </c>
      <c r="F35" s="141">
        <f t="shared" si="4"/>
        <v>-904104.6554367682</v>
      </c>
      <c r="G35" s="92"/>
      <c r="H35" s="93">
        <f>SUM(D35+[2]Hoja1!$I$35)</f>
        <v>39034309.584563233</v>
      </c>
      <c r="I35" s="90">
        <f>SUM(E35+[2]Hoja1!$J$35)</f>
        <v>4264889.6272483664</v>
      </c>
      <c r="J35" s="103">
        <f t="shared" si="5"/>
        <v>34769419.957314864</v>
      </c>
      <c r="K35" s="85"/>
      <c r="L35" s="89">
        <f>+D35+[4]COMPRES!$L$35</f>
        <v>16840255.275828607</v>
      </c>
      <c r="M35" s="90">
        <f>+[5]RDOACUM!J35</f>
        <v>17612207.039999999</v>
      </c>
      <c r="N35" s="103">
        <f t="shared" si="6"/>
        <v>-771951.76417139173</v>
      </c>
    </row>
    <row r="36" spans="1:14">
      <c r="A36" s="95" t="s">
        <v>102</v>
      </c>
      <c r="C36" s="96"/>
      <c r="D36" s="140">
        <f>+[3]Hoja1!$AO$37-2185960</f>
        <v>3175615.9547491465</v>
      </c>
      <c r="E36" s="90">
        <f>SUM([5]rdo!E37)</f>
        <v>6733041.5099999998</v>
      </c>
      <c r="F36" s="141">
        <f t="shared" si="4"/>
        <v>-3557425.5552508533</v>
      </c>
      <c r="G36" s="92"/>
      <c r="H36" s="93">
        <f>SUM(D36+[2]Hoja1!$I$36)</f>
        <v>26080367.594749145</v>
      </c>
      <c r="I36" s="90">
        <f>SUM(E36+[2]Hoja1!$J$36)</f>
        <v>2863626.9287261125</v>
      </c>
      <c r="J36" s="103">
        <f t="shared" si="5"/>
        <v>23216740.666023031</v>
      </c>
      <c r="K36" s="85"/>
      <c r="L36" s="89">
        <f>+D36+[4]COMPRES!$L$36</f>
        <v>11300418.903312132</v>
      </c>
      <c r="M36" s="90">
        <f>+[5]RDOACUM!J36</f>
        <v>11691852.57</v>
      </c>
      <c r="N36" s="103">
        <f t="shared" si="6"/>
        <v>-391433.66668786854</v>
      </c>
    </row>
    <row r="37" spans="1:14">
      <c r="A37" s="95" t="s">
        <v>103</v>
      </c>
      <c r="C37" s="96"/>
      <c r="D37" s="140">
        <f>+[3]Hoja1!$AO$38</f>
        <v>3770441.0787709337</v>
      </c>
      <c r="E37" s="90">
        <f>SUM([5]rdo!E38)</f>
        <v>9622068.2100000009</v>
      </c>
      <c r="F37" s="141">
        <f t="shared" si="4"/>
        <v>-5851627.1312290672</v>
      </c>
      <c r="G37" s="92"/>
      <c r="H37" s="114">
        <f>SUM(D37+[2]Hoja1!$I$37)</f>
        <v>16832170.088770933</v>
      </c>
      <c r="I37" s="90">
        <f>SUM(E37+[2]Hoja1!$J$37)</f>
        <v>6078923.8997264989</v>
      </c>
      <c r="J37" s="103">
        <f t="shared" si="5"/>
        <v>10753246.189044435</v>
      </c>
      <c r="K37" s="85"/>
      <c r="L37" s="89">
        <f>+D37+[4]COMPRES!$L$37</f>
        <v>9366097.2509188429</v>
      </c>
      <c r="M37" s="90">
        <f>+[5]RDOACUM!J37</f>
        <v>14907609.07</v>
      </c>
      <c r="N37" s="141">
        <f t="shared" si="6"/>
        <v>-5541511.8190811574</v>
      </c>
    </row>
    <row r="38" spans="1:14">
      <c r="A38" s="95" t="s">
        <v>104</v>
      </c>
      <c r="B38" s="18"/>
      <c r="C38" s="18"/>
      <c r="D38" s="142">
        <v>0</v>
      </c>
      <c r="E38" s="143">
        <v>0</v>
      </c>
      <c r="F38" s="144">
        <f t="shared" si="4"/>
        <v>0</v>
      </c>
      <c r="G38" s="145">
        <f>SUM(E38)</f>
        <v>0</v>
      </c>
      <c r="H38" s="146" t="e">
        <f>SUM(G38/G61)*100</f>
        <v>#DIV/0!</v>
      </c>
      <c r="I38"/>
      <c r="J38"/>
      <c r="L38" s="142">
        <v>0</v>
      </c>
      <c r="M38" s="143">
        <v>0</v>
      </c>
      <c r="N38" s="141">
        <f t="shared" si="6"/>
        <v>0</v>
      </c>
    </row>
    <row r="39" spans="1:14">
      <c r="B39" s="77" t="s">
        <v>105</v>
      </c>
      <c r="C39" s="96"/>
      <c r="D39" s="104">
        <f>SUM(D33:D38)</f>
        <v>117516922.05115111</v>
      </c>
      <c r="E39" s="105">
        <f>SUM(E33:E38)</f>
        <v>117734332.5</v>
      </c>
      <c r="F39" s="106">
        <f t="shared" si="4"/>
        <v>-217410.44884888828</v>
      </c>
      <c r="G39" s="107"/>
      <c r="H39" s="108">
        <f>SUM(H33:H37)</f>
        <v>770084398.46115112</v>
      </c>
      <c r="I39" s="105">
        <f>SUM(I33:I37)</f>
        <v>84555995.215375692</v>
      </c>
      <c r="J39" s="109">
        <f t="shared" si="5"/>
        <v>685528403.24577546</v>
      </c>
      <c r="K39" s="85"/>
      <c r="L39" s="104">
        <f>SUM(L33:L38)</f>
        <v>299314221.08190906</v>
      </c>
      <c r="M39" s="105">
        <f>SUM(M33:M38)</f>
        <v>299855124.96999997</v>
      </c>
      <c r="N39" s="109">
        <f t="shared" si="6"/>
        <v>-540903.88809090853</v>
      </c>
    </row>
    <row r="40" spans="1:14">
      <c r="A40" s="95" t="s">
        <v>106</v>
      </c>
      <c r="C40" s="96"/>
      <c r="D40" s="135">
        <f>+[3]Hoja1!$AO$40</f>
        <v>392905.66614155273</v>
      </c>
      <c r="E40" s="147">
        <f>SUM([5]rdo!E40)</f>
        <v>86975.95</v>
      </c>
      <c r="F40" s="137">
        <f t="shared" si="4"/>
        <v>305929.71614155272</v>
      </c>
      <c r="G40" s="148"/>
      <c r="H40" s="138">
        <f>SUM(D40+[2]Hoja1!$I$39)</f>
        <v>652960382.07614148</v>
      </c>
      <c r="I40" s="136">
        <f>SUM(E40+[2]Hoja1!$J$39)</f>
        <v>-33091361.334624339</v>
      </c>
      <c r="J40" s="139">
        <f t="shared" si="5"/>
        <v>686051743.41076577</v>
      </c>
      <c r="K40" s="85"/>
      <c r="L40" s="97">
        <f>+D40+[4]COMPRES!$L$40</f>
        <v>455642.28418999171</v>
      </c>
      <c r="M40" s="98">
        <f>+[5]RDOACUM!J39</f>
        <v>272920.7</v>
      </c>
      <c r="N40" s="139">
        <f t="shared" si="6"/>
        <v>182721.5841899917</v>
      </c>
    </row>
    <row r="41" spans="1:14">
      <c r="A41" s="95" t="s">
        <v>107</v>
      </c>
      <c r="C41" s="96"/>
      <c r="D41" s="89">
        <f>+[3]Hoja1!$AO$41</f>
        <v>58837.869120581301</v>
      </c>
      <c r="E41" s="90">
        <f>SUM([5]rdo!E41)</f>
        <v>165376.13</v>
      </c>
      <c r="F41" s="141">
        <f t="shared" si="4"/>
        <v>-106538.2608794187</v>
      </c>
      <c r="G41" s="92"/>
      <c r="H41" s="93">
        <f>SUM(D41+[2]Hoja1!$I$40)</f>
        <v>794573.03912058135</v>
      </c>
      <c r="I41" s="90">
        <f>SUM(E41+[2]Hoja1!$J$40)</f>
        <v>450620.68788228533</v>
      </c>
      <c r="J41" s="149">
        <f t="shared" si="5"/>
        <v>343952.35123829602</v>
      </c>
      <c r="K41" s="85"/>
      <c r="L41" s="89">
        <f>+D41+[4]COMPRES!$L$41</f>
        <v>126191.52278546942</v>
      </c>
      <c r="M41" s="90">
        <f>+[5]RDOACUM!J40</f>
        <v>281238.59999999998</v>
      </c>
      <c r="N41" s="103">
        <f t="shared" si="6"/>
        <v>-155047.07721453055</v>
      </c>
    </row>
    <row r="42" spans="1:14">
      <c r="A42" s="95" t="s">
        <v>108</v>
      </c>
      <c r="C42" s="96"/>
      <c r="D42" s="89">
        <f>+[3]Hoja1!$AO$42</f>
        <v>426393.27541596745</v>
      </c>
      <c r="E42" s="90">
        <f>SUM([5]rdo!E42)</f>
        <v>545623.17000000004</v>
      </c>
      <c r="F42" s="141">
        <f t="shared" si="4"/>
        <v>-119229.89458403259</v>
      </c>
      <c r="G42" s="92"/>
      <c r="H42" s="93">
        <f>SUM(D42+[2]Hoja1!$I$41)</f>
        <v>466889.17541596747</v>
      </c>
      <c r="I42" s="90">
        <f>SUM(E42+[2]Hoja1!$J$41)</f>
        <v>566729.03214633744</v>
      </c>
      <c r="J42" s="149">
        <f t="shared" si="5"/>
        <v>-99839.856730369967</v>
      </c>
      <c r="K42" s="85"/>
      <c r="L42" s="89">
        <f>+D42+[4]COMPRES!$L$42</f>
        <v>689125.04368625884</v>
      </c>
      <c r="M42" s="90">
        <f>+[5]RDOACUM!J41</f>
        <v>926089.27</v>
      </c>
      <c r="N42" s="103">
        <f t="shared" si="6"/>
        <v>-236964.22631374118</v>
      </c>
    </row>
    <row r="43" spans="1:14">
      <c r="A43" s="95" t="s">
        <v>109</v>
      </c>
      <c r="C43" s="96"/>
      <c r="D43" s="89">
        <f>+[3]Hoja1!$AO$43</f>
        <v>1345.3994392710761</v>
      </c>
      <c r="E43" s="90">
        <f>SUM([5]rdo!E43)</f>
        <v>1705.07</v>
      </c>
      <c r="F43" s="141">
        <f t="shared" si="4"/>
        <v>-359.67056072892387</v>
      </c>
      <c r="G43" s="92"/>
      <c r="H43" s="93">
        <f>SUM(D43+[2]Hoja1!$I$42)</f>
        <v>1608705.599439271</v>
      </c>
      <c r="I43" s="90">
        <f>SUM(E43+[2]Hoja1!$J$42)</f>
        <v>522188.61601779697</v>
      </c>
      <c r="J43" s="149">
        <f t="shared" si="5"/>
        <v>1086516.983421474</v>
      </c>
      <c r="K43" s="85"/>
      <c r="L43" s="89">
        <f>+D43+[4]COMPRES!$L$43</f>
        <v>4427.8677825012492</v>
      </c>
      <c r="M43" s="90">
        <f>+[5]RDOACUM!J42</f>
        <v>4287.3</v>
      </c>
      <c r="N43" s="103">
        <f t="shared" si="6"/>
        <v>140.56778250124898</v>
      </c>
    </row>
    <row r="44" spans="1:14">
      <c r="A44" s="95" t="s">
        <v>110</v>
      </c>
      <c r="C44" s="96"/>
      <c r="D44" s="89">
        <f>+[3]Hoja1!$AO$44</f>
        <v>16759.091869061838</v>
      </c>
      <c r="E44" s="90">
        <f>SUM([5]rdo!E44)</f>
        <v>123774.15</v>
      </c>
      <c r="F44" s="141">
        <f t="shared" si="4"/>
        <v>-107015.05813093815</v>
      </c>
      <c r="G44" s="92"/>
      <c r="H44" s="93">
        <f>SUM(D44+[2]Hoja1!$I$43)</f>
        <v>228441.39186906183</v>
      </c>
      <c r="I44" s="90">
        <f>SUM(E44+[2]Hoja1!$J$43)</f>
        <v>217671.88088282969</v>
      </c>
      <c r="J44" s="149">
        <f t="shared" si="5"/>
        <v>10769.510986232141</v>
      </c>
      <c r="K44" s="85"/>
      <c r="L44" s="89">
        <f>+D44+[4]COMPRES!$L$44</f>
        <v>301122.36445103987</v>
      </c>
      <c r="M44" s="90">
        <f>+[5]RDOACUM!J43</f>
        <v>374272.69999999995</v>
      </c>
      <c r="N44" s="103">
        <f t="shared" si="6"/>
        <v>-73150.33554896008</v>
      </c>
    </row>
    <row r="45" spans="1:14">
      <c r="A45" s="95" t="s">
        <v>111</v>
      </c>
      <c r="C45" s="96"/>
      <c r="D45" s="89">
        <f>+[3]Hoja1!$AO$45</f>
        <v>0</v>
      </c>
      <c r="E45" s="150">
        <f>+[5]rdo!E45</f>
        <v>0</v>
      </c>
      <c r="F45" s="141">
        <f t="shared" si="4"/>
        <v>0</v>
      </c>
      <c r="G45" s="151"/>
      <c r="H45" s="152">
        <f>SUM(D45+[2]Hoja1!$I$44)</f>
        <v>290385.82999999996</v>
      </c>
      <c r="I45" s="150">
        <f>SUM(E45+[2]Hoja1!$J$44)</f>
        <v>169352.92368459678</v>
      </c>
      <c r="J45" s="153">
        <f t="shared" si="5"/>
        <v>121032.90631540318</v>
      </c>
      <c r="K45" s="85"/>
      <c r="L45" s="89">
        <f>+D45+[4]COMPRES!$L$45</f>
        <v>0.01</v>
      </c>
      <c r="M45" s="90">
        <f>+[5]RDOACUM!J44</f>
        <v>0</v>
      </c>
      <c r="N45" s="103">
        <f t="shared" si="6"/>
        <v>0.01</v>
      </c>
    </row>
    <row r="46" spans="1:14">
      <c r="A46" s="95" t="s">
        <v>112</v>
      </c>
      <c r="C46" s="96"/>
      <c r="D46" s="89">
        <f>+[3]Hoja1!$AO$46</f>
        <v>76648.396495646855</v>
      </c>
      <c r="E46" s="90">
        <f>SUM([5]rdo!E46)</f>
        <v>24180.95</v>
      </c>
      <c r="F46" s="141">
        <f t="shared" si="4"/>
        <v>52467.446495646858</v>
      </c>
      <c r="G46" s="92"/>
      <c r="H46" s="93">
        <f>SUM(D46+[2]Hoja1!$I$45)</f>
        <v>76648.396495646855</v>
      </c>
      <c r="I46" s="90">
        <f>SUM(E46+[2]Hoja1!$J$45)</f>
        <v>24180.95</v>
      </c>
      <c r="J46" s="149">
        <f t="shared" si="5"/>
        <v>52467.446495646858</v>
      </c>
      <c r="K46" s="85"/>
      <c r="L46" s="89">
        <f>+D46+[4]COMPRES!$L$46</f>
        <v>78519.574208682068</v>
      </c>
      <c r="M46" s="90">
        <f>+[5]RDOACUM!J45</f>
        <v>78083.42</v>
      </c>
      <c r="N46" s="103">
        <f t="shared" si="6"/>
        <v>436.15420868207002</v>
      </c>
    </row>
    <row r="47" spans="1:14">
      <c r="A47" s="95" t="s">
        <v>113</v>
      </c>
      <c r="C47" s="96"/>
      <c r="D47" s="89">
        <f>+[3]Hoja1!$AO$47</f>
        <v>12101.74594547266</v>
      </c>
      <c r="E47" s="154">
        <f>SUM([5]rdo!E47)</f>
        <v>2442.85</v>
      </c>
      <c r="F47" s="141">
        <f>SUM(D47-E47)</f>
        <v>9658.8959454726592</v>
      </c>
      <c r="G47" s="92"/>
      <c r="H47" s="93">
        <f>SUM(D47+[2]Hoja1!$I$46)</f>
        <v>159996.74594547265</v>
      </c>
      <c r="I47" s="90">
        <f>SUM(E47+[2]Hoja1!$J$46)</f>
        <v>211159.45819465138</v>
      </c>
      <c r="J47" s="103">
        <f t="shared" si="5"/>
        <v>-51162.71224917873</v>
      </c>
      <c r="K47" s="85"/>
      <c r="L47" s="89">
        <f>+D47+[4]COMPRES!$L$47</f>
        <v>15876.694639072975</v>
      </c>
      <c r="M47" s="90">
        <f>+[5]RDOACUM!J46</f>
        <v>5797.85</v>
      </c>
      <c r="N47" s="103">
        <f t="shared" ref="N47:N62" si="7">SUM(L47-M47)</f>
        <v>10078.844639072975</v>
      </c>
    </row>
    <row r="48" spans="1:14">
      <c r="B48" s="77" t="s">
        <v>114</v>
      </c>
      <c r="C48" s="96"/>
      <c r="D48" s="104">
        <f>SUM(D40:D47)</f>
        <v>984991.44442755391</v>
      </c>
      <c r="E48" s="155">
        <f>SUM(E40:E47)</f>
        <v>950078.2699999999</v>
      </c>
      <c r="F48" s="106">
        <f t="shared" si="4"/>
        <v>34913.174427554011</v>
      </c>
      <c r="G48" s="107"/>
      <c r="H48" s="108">
        <f>SUM(H40:H47)</f>
        <v>656586022.25442755</v>
      </c>
      <c r="I48" s="105">
        <f>SUM(I40:I47)</f>
        <v>-30929457.785815842</v>
      </c>
      <c r="J48" s="109">
        <f t="shared" si="5"/>
        <v>687515480.04024339</v>
      </c>
      <c r="K48" s="85"/>
      <c r="L48" s="104">
        <f>SUM(L40:L47)</f>
        <v>1670905.3617430162</v>
      </c>
      <c r="M48" s="155">
        <f>SUM(M40:M47)</f>
        <v>1942689.84</v>
      </c>
      <c r="N48" s="109">
        <f t="shared" si="7"/>
        <v>-271784.47825698392</v>
      </c>
    </row>
    <row r="49" spans="1:15">
      <c r="C49" s="78" t="s">
        <v>115</v>
      </c>
      <c r="D49" s="156">
        <f>SUM(D48,D39)</f>
        <v>118501913.49557866</v>
      </c>
      <c r="E49" s="155">
        <f>SUM(E48,E39)</f>
        <v>118684410.77</v>
      </c>
      <c r="F49" s="106">
        <f t="shared" si="4"/>
        <v>-182497.27442133427</v>
      </c>
      <c r="G49" s="157"/>
      <c r="H49" s="158">
        <f>SUM(H48,H39)</f>
        <v>1426670420.7155786</v>
      </c>
      <c r="I49" s="155">
        <f>SUM(I48,I39)</f>
        <v>53626537.429559849</v>
      </c>
      <c r="J49" s="109">
        <f t="shared" si="5"/>
        <v>1373043883.2860186</v>
      </c>
      <c r="K49" s="85"/>
      <c r="L49" s="156">
        <f>SUM(L48,L39)</f>
        <v>300985126.44365209</v>
      </c>
      <c r="M49" s="155">
        <f>SUM(M48,M39)</f>
        <v>301797814.80999994</v>
      </c>
      <c r="N49" s="109">
        <f t="shared" si="7"/>
        <v>-812688.36634784937</v>
      </c>
    </row>
    <row r="50" spans="1:15">
      <c r="A50" s="95" t="s">
        <v>116</v>
      </c>
      <c r="C50" s="96"/>
      <c r="D50" s="138">
        <v>0</v>
      </c>
      <c r="E50" s="136">
        <f>+[5]IYE!I51</f>
        <v>0</v>
      </c>
      <c r="F50" s="137">
        <f t="shared" si="4"/>
        <v>0</v>
      </c>
      <c r="G50" s="148"/>
      <c r="H50" s="138">
        <f>SUM(D50+[2]Hoja1!$I$49)</f>
        <v>655739271.24000001</v>
      </c>
      <c r="I50" s="136">
        <f>SUM(E50+[2]Hoja1!$J$49)</f>
        <v>-31918704.151584148</v>
      </c>
      <c r="J50" s="139">
        <f t="shared" si="5"/>
        <v>687657975.39158416</v>
      </c>
      <c r="K50" s="85"/>
      <c r="L50" s="97">
        <f>+D50+[4]COMPRES!$L$50</f>
        <v>0</v>
      </c>
      <c r="M50" s="98">
        <f>+[5]IYE!K51</f>
        <v>0</v>
      </c>
      <c r="N50" s="139">
        <f t="shared" si="7"/>
        <v>0</v>
      </c>
    </row>
    <row r="51" spans="1:15">
      <c r="A51" s="95" t="s">
        <v>117</v>
      </c>
      <c r="C51" s="96"/>
      <c r="D51" s="102">
        <v>50000</v>
      </c>
      <c r="E51" s="159">
        <f>+[5]IYE!I52</f>
        <v>17723.25</v>
      </c>
      <c r="F51" s="141">
        <f>SUM(D51-E51)</f>
        <v>32276.75</v>
      </c>
      <c r="G51" s="148"/>
      <c r="H51" s="102">
        <f>SUM(D51+[2]Hoja1!$I$50)</f>
        <v>218000</v>
      </c>
      <c r="I51" s="90">
        <f>SUM(E51+[2]Hoja1!$J$50)</f>
        <v>54223.25</v>
      </c>
      <c r="J51" s="103">
        <f t="shared" si="5"/>
        <v>163776.75</v>
      </c>
      <c r="K51" s="85"/>
      <c r="L51" s="89">
        <f>+D51+[4]COMPRES!$L$51</f>
        <v>100000</v>
      </c>
      <c r="M51" s="90">
        <f>+[5]IYE!K52</f>
        <v>35446.5</v>
      </c>
      <c r="N51" s="103">
        <f t="shared" si="7"/>
        <v>64553.5</v>
      </c>
    </row>
    <row r="52" spans="1:15">
      <c r="A52" s="95" t="s">
        <v>118</v>
      </c>
      <c r="C52" s="96"/>
      <c r="D52" s="102">
        <v>0</v>
      </c>
      <c r="E52" s="159">
        <f>+[5]IYE!I53</f>
        <v>0</v>
      </c>
      <c r="F52" s="141">
        <f t="shared" si="4"/>
        <v>0</v>
      </c>
      <c r="G52" s="148"/>
      <c r="H52" s="102">
        <f>SUM(D52+[2]Hoja1!$I$51)</f>
        <v>181001.05</v>
      </c>
      <c r="I52" s="111">
        <f>SUM(E52+[2]Hoja1!$J$51)</f>
        <v>358031.95</v>
      </c>
      <c r="J52" s="103">
        <f t="shared" si="5"/>
        <v>-177030.90000000002</v>
      </c>
      <c r="K52" s="85"/>
      <c r="L52" s="89">
        <f>+D52+[4]COMPRES!$L$52</f>
        <v>0</v>
      </c>
      <c r="M52" s="90">
        <f>+[5]IYE!K53</f>
        <v>0</v>
      </c>
      <c r="N52" s="103">
        <f t="shared" si="7"/>
        <v>0</v>
      </c>
    </row>
    <row r="53" spans="1:15">
      <c r="A53" s="95" t="s">
        <v>119</v>
      </c>
      <c r="C53" s="96"/>
      <c r="D53" s="102">
        <f>4529751-3000000</f>
        <v>1529751</v>
      </c>
      <c r="E53" s="159">
        <f>+[5]IYE!I54</f>
        <v>1491788.21</v>
      </c>
      <c r="F53" s="141">
        <f t="shared" si="4"/>
        <v>37962.790000000037</v>
      </c>
      <c r="G53" s="148"/>
      <c r="H53" s="102">
        <f>SUM(D53+[2]Hoja1!$I$52)</f>
        <v>1529751</v>
      </c>
      <c r="I53" s="90">
        <f>SUM(E53+[2]Hoja1!$J$52)</f>
        <v>1491788.21</v>
      </c>
      <c r="J53" s="103">
        <f t="shared" si="5"/>
        <v>37962.790000000037</v>
      </c>
      <c r="K53" s="85"/>
      <c r="L53" s="89">
        <f>+D53+[4]COMPRES!$L$53</f>
        <v>9059502</v>
      </c>
      <c r="M53" s="90">
        <f>+[5]IYE!K54</f>
        <v>8962925.6500000004</v>
      </c>
      <c r="N53" s="103">
        <f t="shared" si="7"/>
        <v>96576.349999999627</v>
      </c>
    </row>
    <row r="54" spans="1:15">
      <c r="A54" s="95" t="s">
        <v>120</v>
      </c>
      <c r="C54" s="96"/>
      <c r="D54" s="102">
        <v>0</v>
      </c>
      <c r="E54" s="159">
        <f>+[5]IYE!I55</f>
        <v>36638.410000000003</v>
      </c>
      <c r="F54" s="141">
        <f>SUM(D54-E54)</f>
        <v>-36638.410000000003</v>
      </c>
      <c r="G54" s="148"/>
      <c r="H54" s="102">
        <f>SUM(D54+[2]Hoja1!$I$53)</f>
        <v>23713675.899999999</v>
      </c>
      <c r="I54" s="90">
        <f>SUM(E54+[2]Hoja1!$J$53)</f>
        <v>-4640246.4899999984</v>
      </c>
      <c r="J54" s="103">
        <f t="shared" si="5"/>
        <v>28353922.389999997</v>
      </c>
      <c r="K54" s="85"/>
      <c r="L54" s="89">
        <f>+D54+[4]COMPRES!$L$54</f>
        <v>0</v>
      </c>
      <c r="M54" s="90">
        <f>+[5]IYE!K55</f>
        <v>20087.530000000002</v>
      </c>
      <c r="N54" s="103">
        <f t="shared" si="7"/>
        <v>-20087.530000000002</v>
      </c>
      <c r="O54" s="113"/>
    </row>
    <row r="55" spans="1:15">
      <c r="A55" s="95" t="s">
        <v>121</v>
      </c>
      <c r="C55" s="96"/>
      <c r="D55" s="102">
        <v>2950000</v>
      </c>
      <c r="E55" s="159">
        <f>+[5]IYE!I56</f>
        <v>2621664.5699999998</v>
      </c>
      <c r="F55" s="141">
        <f t="shared" si="4"/>
        <v>328335.43000000017</v>
      </c>
      <c r="G55" s="148"/>
      <c r="H55" s="102">
        <f>SUM(D55+[2]Hoja1!$I$54)</f>
        <v>2966195</v>
      </c>
      <c r="I55" s="90">
        <f>SUM(E55+[2]Hoja1!$J$54)</f>
        <v>2956801.57</v>
      </c>
      <c r="J55" s="103">
        <f t="shared" si="5"/>
        <v>9393.4300000001676</v>
      </c>
      <c r="K55" s="85"/>
      <c r="L55" s="89">
        <f>+D55+[4]COMPRES!$L$55</f>
        <v>4600000</v>
      </c>
      <c r="M55" s="90">
        <f>+[5]IYE!K56</f>
        <v>3977708.21</v>
      </c>
      <c r="N55" s="103">
        <f t="shared" si="7"/>
        <v>622291.79</v>
      </c>
    </row>
    <row r="56" spans="1:15">
      <c r="A56" s="95" t="s">
        <v>122</v>
      </c>
      <c r="C56" s="96"/>
      <c r="D56" s="102">
        <v>700000</v>
      </c>
      <c r="E56" s="159">
        <f>+[5]IYE!I57</f>
        <v>524279.35</v>
      </c>
      <c r="F56" s="141">
        <f t="shared" si="4"/>
        <v>175720.65000000002</v>
      </c>
      <c r="G56" s="148"/>
      <c r="H56" s="102">
        <f>SUM(D56+[2]Hoja1!$I$55)</f>
        <v>2446494.88</v>
      </c>
      <c r="I56" s="90">
        <f>SUM(E56+[2]Hoja1!$J$55)</f>
        <v>1673890.9200000004</v>
      </c>
      <c r="J56" s="103">
        <f t="shared" si="5"/>
        <v>772603.9599999995</v>
      </c>
      <c r="K56" s="85"/>
      <c r="L56" s="89">
        <f>+D56+[4]COMPRES!$L$56</f>
        <v>1739751</v>
      </c>
      <c r="M56" s="90">
        <f>+[5]IYE!K57</f>
        <v>1264218.0499999998</v>
      </c>
      <c r="N56" s="103">
        <f t="shared" si="7"/>
        <v>475532.95000000019</v>
      </c>
    </row>
    <row r="57" spans="1:15">
      <c r="A57" s="95" t="s">
        <v>123</v>
      </c>
      <c r="C57" s="96"/>
      <c r="D57" s="102">
        <v>0</v>
      </c>
      <c r="E57" s="159">
        <f>+[5]IYE!I58</f>
        <v>136480</v>
      </c>
      <c r="F57" s="141">
        <f t="shared" si="4"/>
        <v>-136480</v>
      </c>
      <c r="G57" s="148"/>
      <c r="H57" s="102">
        <f>SUM(D57+[2]Hoja1!$I$56)</f>
        <v>4212298.28</v>
      </c>
      <c r="I57" s="90">
        <f>SUM(E57+[2]Hoja1!$J$56)</f>
        <v>118569.26999999955</v>
      </c>
      <c r="J57" s="103">
        <f t="shared" si="5"/>
        <v>4093729.0100000007</v>
      </c>
      <c r="K57" s="85"/>
      <c r="L57" s="89">
        <f>+D57+[4]COMPRES!$L$57</f>
        <v>0</v>
      </c>
      <c r="M57" s="90">
        <f>+[5]IYE!K58</f>
        <v>136480</v>
      </c>
      <c r="N57" s="103">
        <f t="shared" si="7"/>
        <v>-136480</v>
      </c>
    </row>
    <row r="58" spans="1:15">
      <c r="A58" s="95" t="s">
        <v>124</v>
      </c>
      <c r="C58" s="96"/>
      <c r="D58" s="102">
        <v>510000</v>
      </c>
      <c r="E58" s="159">
        <f>+[5]IYE!I59</f>
        <v>545743.24</v>
      </c>
      <c r="F58" s="141">
        <f t="shared" si="4"/>
        <v>-35743.239999999991</v>
      </c>
      <c r="G58" s="148"/>
      <c r="H58" s="102">
        <f>SUM(D58+[2]Hoja1!$I$57)</f>
        <v>1718098</v>
      </c>
      <c r="I58" s="90">
        <f>SUM(E58+[2]Hoja1!$J$57)</f>
        <v>3496336.4299999997</v>
      </c>
      <c r="J58" s="103">
        <f t="shared" si="5"/>
        <v>-1778238.4299999997</v>
      </c>
      <c r="K58" s="85"/>
      <c r="L58" s="89">
        <f>+D58+[4]COMPRES!$L$58</f>
        <v>1710000</v>
      </c>
      <c r="M58" s="90">
        <f>+[5]IYE!K59</f>
        <v>1433198.17</v>
      </c>
      <c r="N58" s="103">
        <f t="shared" si="7"/>
        <v>276801.83000000007</v>
      </c>
    </row>
    <row r="59" spans="1:15">
      <c r="A59" s="95" t="s">
        <v>125</v>
      </c>
      <c r="C59" s="96"/>
      <c r="D59" s="102">
        <v>0</v>
      </c>
      <c r="E59" s="159">
        <f>+[5]IYE!I60</f>
        <v>0</v>
      </c>
      <c r="F59" s="141">
        <f t="shared" si="4"/>
        <v>0</v>
      </c>
      <c r="G59" s="148"/>
      <c r="H59" s="102">
        <f>SUM(D59+[2]Hoja1!$I$58)</f>
        <v>-548545.14000000013</v>
      </c>
      <c r="I59" s="111">
        <f>SUM(E59+[2]Hoja1!$J$58)</f>
        <v>2881176.21</v>
      </c>
      <c r="J59" s="103">
        <f t="shared" si="5"/>
        <v>-3429721.35</v>
      </c>
      <c r="K59" s="85"/>
      <c r="L59" s="89">
        <f>+D59+[4]COMPRES!$L$59</f>
        <v>10000</v>
      </c>
      <c r="M59" s="90">
        <f>+[5]IYE!K60</f>
        <v>7000</v>
      </c>
      <c r="N59" s="103">
        <f t="shared" si="7"/>
        <v>3000</v>
      </c>
    </row>
    <row r="60" spans="1:15">
      <c r="A60" s="95" t="s">
        <v>126</v>
      </c>
      <c r="C60" s="96"/>
      <c r="D60" s="102">
        <v>0</v>
      </c>
      <c r="E60" s="159">
        <f>+[5]IYE!I61</f>
        <v>0</v>
      </c>
      <c r="F60" s="141">
        <f t="shared" si="4"/>
        <v>0</v>
      </c>
      <c r="G60" s="148"/>
      <c r="H60" s="102"/>
      <c r="I60" s="111"/>
      <c r="J60" s="103"/>
      <c r="K60" s="85"/>
      <c r="L60" s="89">
        <f>+D60+[4]COMPRES!$L$60</f>
        <v>0</v>
      </c>
      <c r="M60" s="90">
        <f>+[5]IYE!K61</f>
        <v>0</v>
      </c>
      <c r="N60" s="103"/>
    </row>
    <row r="61" spans="1:15">
      <c r="B61" s="77" t="s">
        <v>127</v>
      </c>
      <c r="C61" s="96"/>
      <c r="D61" s="160">
        <f>SUM(D50:D60)</f>
        <v>5739751</v>
      </c>
      <c r="E61" s="161">
        <f>SUM(E50:E60)</f>
        <v>5374317.0299999993</v>
      </c>
      <c r="F61" s="106">
        <f t="shared" si="4"/>
        <v>365433.97000000067</v>
      </c>
      <c r="G61" s="107"/>
      <c r="H61" s="162">
        <f>SUM(H50:H59)</f>
        <v>692176240.20999992</v>
      </c>
      <c r="I61" s="161">
        <f>SUM(I50:I59)</f>
        <v>-23528132.831584144</v>
      </c>
      <c r="J61" s="109">
        <f>SUM(J50:J59)</f>
        <v>715704373.04158413</v>
      </c>
      <c r="K61" s="85"/>
      <c r="L61" s="160">
        <f>SUM(L50:L60)</f>
        <v>17219253</v>
      </c>
      <c r="M61" s="161">
        <f>SUM(M50:M60)</f>
        <v>15837064.110000001</v>
      </c>
      <c r="N61" s="109">
        <f t="shared" si="7"/>
        <v>1382188.8899999987</v>
      </c>
    </row>
    <row r="62" spans="1:15">
      <c r="C62" s="78" t="s">
        <v>128</v>
      </c>
      <c r="D62" s="163">
        <f>SUM(D49+D61)</f>
        <v>124241664.49557866</v>
      </c>
      <c r="E62" s="164">
        <f>SUM(E49+E61)</f>
        <v>124058727.8</v>
      </c>
      <c r="F62" s="118">
        <f t="shared" si="4"/>
        <v>182936.69557866454</v>
      </c>
      <c r="G62" s="119"/>
      <c r="H62" s="165">
        <f>SUM(H49+H61)</f>
        <v>2118846660.9255786</v>
      </c>
      <c r="I62" s="164">
        <f>SUM(I49+I61)</f>
        <v>30098404.597975705</v>
      </c>
      <c r="J62" s="166">
        <f>SUM(J49+J61)</f>
        <v>2088748256.3276029</v>
      </c>
      <c r="K62" s="85"/>
      <c r="L62" s="163">
        <f>SUM(L49+L61)</f>
        <v>318204379.44365209</v>
      </c>
      <c r="M62" s="164">
        <f>SUM(M49+M61)</f>
        <v>317634878.91999996</v>
      </c>
      <c r="N62" s="167">
        <f t="shared" si="7"/>
        <v>569500.52365213633</v>
      </c>
    </row>
    <row r="63" spans="1:15">
      <c r="A63" s="131" t="s">
        <v>129</v>
      </c>
      <c r="C63" s="78"/>
      <c r="D63" s="89"/>
      <c r="E63" s="132"/>
      <c r="F63" s="91"/>
      <c r="G63" s="92"/>
      <c r="H63" s="89"/>
      <c r="I63" s="132"/>
      <c r="J63" s="91"/>
      <c r="K63" s="85"/>
      <c r="L63" s="89"/>
      <c r="M63" s="132"/>
      <c r="N63" s="91"/>
    </row>
    <row r="64" spans="1:15">
      <c r="A64" s="95" t="s">
        <v>99</v>
      </c>
      <c r="C64" s="78"/>
      <c r="D64" s="97">
        <f t="shared" ref="D64:D69" si="8">+E64</f>
        <v>336500</v>
      </c>
      <c r="E64" s="98">
        <f>SUM([5]rdo!E52)</f>
        <v>336500</v>
      </c>
      <c r="F64" s="99">
        <f t="shared" si="4"/>
        <v>0</v>
      </c>
      <c r="G64" s="92"/>
      <c r="H64" s="97">
        <f>SUM(D64+[2]Hoja1!$I$61)</f>
        <v>30902046.969999999</v>
      </c>
      <c r="I64" s="98">
        <f>SUM(E64+[2]Hoja1!$J$61)</f>
        <v>3602712.2900000014</v>
      </c>
      <c r="J64" s="99">
        <f t="shared" si="5"/>
        <v>27299334.679999996</v>
      </c>
      <c r="K64" s="85"/>
      <c r="L64" s="97">
        <f t="shared" ref="L64:L69" si="9">+M64</f>
        <v>413710</v>
      </c>
      <c r="M64" s="98">
        <f>+[5]RDOACUM!J51</f>
        <v>413710</v>
      </c>
      <c r="N64" s="99">
        <f t="shared" ref="N64:N73" si="10">SUM(L64-M64)</f>
        <v>0</v>
      </c>
    </row>
    <row r="65" spans="1:14">
      <c r="A65" s="95" t="s">
        <v>100</v>
      </c>
      <c r="C65" s="78"/>
      <c r="D65" s="110">
        <f t="shared" si="8"/>
        <v>1597337.41</v>
      </c>
      <c r="E65" s="111">
        <f>SUM([5]rdo!E53)</f>
        <v>1597337.41</v>
      </c>
      <c r="F65" s="141">
        <f t="shared" si="4"/>
        <v>0</v>
      </c>
      <c r="G65" s="92"/>
      <c r="H65" s="110">
        <f>SUM(D65+[2]Hoja1!$I$63)</f>
        <v>10121717.41</v>
      </c>
      <c r="I65" s="90">
        <f>SUM(E65+[2]Hoja1!$J$63)</f>
        <v>10119198.41</v>
      </c>
      <c r="J65" s="141">
        <f t="shared" si="5"/>
        <v>2519</v>
      </c>
      <c r="K65" s="85"/>
      <c r="L65" s="168">
        <f t="shared" si="9"/>
        <v>3598239.56</v>
      </c>
      <c r="M65" s="90">
        <f>+[5]RDOACUM!J52</f>
        <v>3598239.56</v>
      </c>
      <c r="N65" s="141">
        <f t="shared" si="10"/>
        <v>0</v>
      </c>
    </row>
    <row r="66" spans="1:14">
      <c r="A66" s="95" t="s">
        <v>130</v>
      </c>
      <c r="C66" s="78"/>
      <c r="D66" s="110">
        <f t="shared" si="8"/>
        <v>737961.85</v>
      </c>
      <c r="E66" s="111">
        <f>SUM([5]rdo!E54)</f>
        <v>737961.85</v>
      </c>
      <c r="F66" s="141">
        <f t="shared" si="4"/>
        <v>0</v>
      </c>
      <c r="G66" s="92"/>
      <c r="H66" s="110" t="e">
        <f>SUM(D66+[2]Hoja1!$I$64)</f>
        <v>#REF!</v>
      </c>
      <c r="I66" s="90" t="e">
        <f>SUM(E66+[2]Hoja1!$J$64)</f>
        <v>#REF!</v>
      </c>
      <c r="J66" s="141" t="e">
        <f t="shared" si="5"/>
        <v>#REF!</v>
      </c>
      <c r="K66" s="85"/>
      <c r="L66" s="168">
        <f t="shared" si="9"/>
        <v>2026410.73</v>
      </c>
      <c r="M66" s="90">
        <f>+[5]RDOACUM!J53</f>
        <v>2026410.73</v>
      </c>
      <c r="N66" s="141">
        <f t="shared" si="10"/>
        <v>0</v>
      </c>
    </row>
    <row r="67" spans="1:14">
      <c r="A67" s="95" t="s">
        <v>102</v>
      </c>
      <c r="C67" s="78"/>
      <c r="D67" s="110">
        <f t="shared" si="8"/>
        <v>338910.81</v>
      </c>
      <c r="E67" s="111">
        <f>SUM([5]rdo!E55)</f>
        <v>338910.81</v>
      </c>
      <c r="F67" s="141">
        <f t="shared" si="4"/>
        <v>0</v>
      </c>
      <c r="G67" s="92"/>
      <c r="H67" s="110">
        <f>SUM(D67+[2]Hoja1!$I$65)</f>
        <v>10845636.380000001</v>
      </c>
      <c r="I67" s="90">
        <f>SUM(E67+[2]Hoja1!$J$65)</f>
        <v>341429.81</v>
      </c>
      <c r="J67" s="141">
        <f t="shared" si="5"/>
        <v>10504206.57</v>
      </c>
      <c r="K67" s="85"/>
      <c r="L67" s="168">
        <f t="shared" si="9"/>
        <v>590844.89</v>
      </c>
      <c r="M67" s="90">
        <f>+[5]RDOACUM!J54</f>
        <v>590844.89</v>
      </c>
      <c r="N67" s="141">
        <f t="shared" si="10"/>
        <v>0</v>
      </c>
    </row>
    <row r="68" spans="1:14">
      <c r="A68" s="95" t="s">
        <v>131</v>
      </c>
      <c r="C68" s="78"/>
      <c r="D68" s="110">
        <f t="shared" si="8"/>
        <v>0</v>
      </c>
      <c r="E68" s="111">
        <f>SUM([5]rdo!E56)</f>
        <v>0</v>
      </c>
      <c r="F68" s="141">
        <f t="shared" si="4"/>
        <v>0</v>
      </c>
      <c r="G68" s="92"/>
      <c r="H68" s="110">
        <f>SUM(D68+[2]Hoja1!$I$66)</f>
        <v>10183033.52</v>
      </c>
      <c r="I68" s="90">
        <f>SUM(E68+[2]Hoja1!$J$66)</f>
        <v>59</v>
      </c>
      <c r="J68" s="141">
        <f t="shared" si="5"/>
        <v>10182974.52</v>
      </c>
      <c r="K68" s="85"/>
      <c r="L68" s="168">
        <f t="shared" si="9"/>
        <v>0</v>
      </c>
      <c r="M68" s="90">
        <f>+[5]RDOACUM!J55</f>
        <v>0</v>
      </c>
      <c r="N68" s="141">
        <f t="shared" si="10"/>
        <v>0</v>
      </c>
    </row>
    <row r="69" spans="1:14">
      <c r="A69" s="95" t="s">
        <v>103</v>
      </c>
      <c r="C69" s="78"/>
      <c r="D69" s="110">
        <f t="shared" si="8"/>
        <v>1185192.8500000001</v>
      </c>
      <c r="E69" s="111">
        <f>SUM([5]rdo!E57)</f>
        <v>1185192.8500000001</v>
      </c>
      <c r="F69" s="141">
        <f t="shared" si="4"/>
        <v>0</v>
      </c>
      <c r="G69" s="92"/>
      <c r="H69" s="110">
        <f>SUM(D69+[2]Hoja1!$I$67)</f>
        <v>2188511.06</v>
      </c>
      <c r="I69" s="90">
        <f>SUM(E69+[2]Hoja1!$J$67)</f>
        <v>1185354.8500000001</v>
      </c>
      <c r="J69" s="141">
        <f t="shared" si="5"/>
        <v>1003156.21</v>
      </c>
      <c r="K69" s="85"/>
      <c r="L69" s="168">
        <f t="shared" si="9"/>
        <v>2037030.85</v>
      </c>
      <c r="M69" s="90">
        <f>+[5]RDOACUM!J56</f>
        <v>2037030.85</v>
      </c>
      <c r="N69" s="141">
        <f t="shared" si="10"/>
        <v>0</v>
      </c>
    </row>
    <row r="70" spans="1:14">
      <c r="B70" s="77" t="s">
        <v>132</v>
      </c>
      <c r="C70" s="78"/>
      <c r="D70" s="169">
        <f>SUM(D64:D69)</f>
        <v>4195902.92</v>
      </c>
      <c r="E70" s="170">
        <f>SUM(E64:E69)</f>
        <v>4195902.92</v>
      </c>
      <c r="F70" s="171">
        <f t="shared" si="4"/>
        <v>0</v>
      </c>
      <c r="G70" s="107"/>
      <c r="H70" s="172" t="e">
        <f>SUM(H64:H69)</f>
        <v>#REF!</v>
      </c>
      <c r="I70" s="170" t="e">
        <f>SUM(I64:I69)</f>
        <v>#REF!</v>
      </c>
      <c r="J70" s="173" t="e">
        <f t="shared" si="5"/>
        <v>#REF!</v>
      </c>
      <c r="K70" s="85"/>
      <c r="L70" s="169">
        <f>SUM(L64:L69)</f>
        <v>8666236.0299999993</v>
      </c>
      <c r="M70" s="170">
        <f>SUM(M64:M69)</f>
        <v>8666236.0299999993</v>
      </c>
      <c r="N70" s="173">
        <f t="shared" si="10"/>
        <v>0</v>
      </c>
    </row>
    <row r="71" spans="1:14">
      <c r="A71" s="95" t="s">
        <v>119</v>
      </c>
      <c r="B71" s="77"/>
      <c r="C71" s="78"/>
      <c r="D71" s="97">
        <f>+E71</f>
        <v>0</v>
      </c>
      <c r="E71" s="98">
        <f>+[5]IYE!I73</f>
        <v>0</v>
      </c>
      <c r="F71" s="99">
        <f t="shared" si="4"/>
        <v>0</v>
      </c>
      <c r="G71" s="92"/>
      <c r="H71" s="97">
        <f>SUM(D71+[2]Hoja1!$I$69)</f>
        <v>6363922.6299999999</v>
      </c>
      <c r="I71" s="98">
        <f>SUM(E71+[2]Hoja1!$J$69)</f>
        <v>118</v>
      </c>
      <c r="J71" s="99">
        <f>SUM(H71-I71)</f>
        <v>6363804.6299999999</v>
      </c>
      <c r="K71" s="85"/>
      <c r="L71" s="97">
        <f>+M71</f>
        <v>0</v>
      </c>
      <c r="M71" s="98">
        <f>+[5]IYE!K73</f>
        <v>0</v>
      </c>
      <c r="N71" s="99">
        <f t="shared" si="10"/>
        <v>0</v>
      </c>
    </row>
    <row r="72" spans="1:14">
      <c r="A72" s="95" t="s">
        <v>133</v>
      </c>
      <c r="C72" s="78"/>
      <c r="D72" s="110">
        <f>+E72</f>
        <v>573804.64</v>
      </c>
      <c r="E72" s="111">
        <f>+[5]IYE!I74</f>
        <v>573804.64</v>
      </c>
      <c r="F72" s="141">
        <f t="shared" si="4"/>
        <v>0</v>
      </c>
      <c r="G72" s="92"/>
      <c r="H72" s="102" t="e">
        <f>SUM(D72+[2]Hoja1!$I$70)</f>
        <v>#REF!</v>
      </c>
      <c r="I72" s="90" t="e">
        <f>SUM(E72+[2]Hoja1!$J$70)</f>
        <v>#REF!</v>
      </c>
      <c r="J72" s="103" t="e">
        <f t="shared" si="5"/>
        <v>#REF!</v>
      </c>
      <c r="K72" s="85"/>
      <c r="L72" s="168">
        <f>+M72</f>
        <v>4095318.59</v>
      </c>
      <c r="M72" s="90">
        <f>+[5]IYE!K74</f>
        <v>4095318.59</v>
      </c>
      <c r="N72" s="103">
        <f t="shared" si="10"/>
        <v>0</v>
      </c>
    </row>
    <row r="73" spans="1:14">
      <c r="A73" s="95" t="s">
        <v>134</v>
      </c>
      <c r="C73" s="78"/>
      <c r="D73" s="110">
        <f>+E73</f>
        <v>0</v>
      </c>
      <c r="E73" s="111">
        <f>+[5]IYE!I75</f>
        <v>0</v>
      </c>
      <c r="F73" s="141">
        <f t="shared" si="4"/>
        <v>0</v>
      </c>
      <c r="G73" s="92"/>
      <c r="H73" s="102">
        <f>SUM(D73+[2]Hoja1!$I$71)</f>
        <v>58016772.629999995</v>
      </c>
      <c r="I73" s="150">
        <f>SUM(E73+[2]Hoja1!$J$71)</f>
        <v>70</v>
      </c>
      <c r="J73" s="103">
        <f t="shared" si="5"/>
        <v>58016702.629999995</v>
      </c>
      <c r="K73" s="85"/>
      <c r="L73" s="168">
        <f>+M73</f>
        <v>0</v>
      </c>
      <c r="M73" s="90">
        <f>+[5]IYE!K75</f>
        <v>0</v>
      </c>
      <c r="N73" s="103">
        <f t="shared" si="10"/>
        <v>0</v>
      </c>
    </row>
    <row r="74" spans="1:14">
      <c r="B74" s="77" t="s">
        <v>135</v>
      </c>
      <c r="C74" s="96"/>
      <c r="D74" s="169">
        <f>SUM(D71:D73)</f>
        <v>573804.64</v>
      </c>
      <c r="E74" s="170">
        <f>SUM(E71:E73)</f>
        <v>573804.64</v>
      </c>
      <c r="F74" s="171">
        <f>SUM(F71:F73)</f>
        <v>0</v>
      </c>
      <c r="G74" s="107"/>
      <c r="H74" s="172" t="e">
        <f>SUM(H71:H73)</f>
        <v>#REF!</v>
      </c>
      <c r="I74" s="170" t="e">
        <f>SUM(I71:I73)</f>
        <v>#REF!</v>
      </c>
      <c r="J74" s="173" t="e">
        <f t="shared" si="5"/>
        <v>#REF!</v>
      </c>
      <c r="K74" s="85"/>
      <c r="L74" s="169">
        <f>SUM(L71:L73)</f>
        <v>4095318.59</v>
      </c>
      <c r="M74" s="170">
        <f>SUM(M71:M73)</f>
        <v>4095318.59</v>
      </c>
      <c r="N74" s="173">
        <f>SUM(N71:N73)</f>
        <v>0</v>
      </c>
    </row>
    <row r="75" spans="1:14">
      <c r="B75" s="77"/>
      <c r="C75" s="78" t="s">
        <v>136</v>
      </c>
      <c r="D75" s="116">
        <f>SUM(D74,D70)</f>
        <v>4769707.5599999996</v>
      </c>
      <c r="E75" s="120">
        <f>SUM(E74,E70)</f>
        <v>4769707.5599999996</v>
      </c>
      <c r="F75" s="118">
        <f t="shared" si="4"/>
        <v>0</v>
      </c>
      <c r="G75" s="119"/>
      <c r="H75" s="120" t="e">
        <f>SUM(H74,H70)</f>
        <v>#REF!</v>
      </c>
      <c r="I75" s="120" t="e">
        <f>SUM(I74,I70)</f>
        <v>#REF!</v>
      </c>
      <c r="J75" s="121" t="e">
        <f t="shared" si="5"/>
        <v>#REF!</v>
      </c>
      <c r="K75" s="85"/>
      <c r="L75" s="116">
        <f>SUM(L74,L70)</f>
        <v>12761554.619999999</v>
      </c>
      <c r="M75" s="120">
        <f>SUM(M74,M70)</f>
        <v>12761554.619999999</v>
      </c>
      <c r="N75" s="121">
        <f>SUM(L75-M75)</f>
        <v>0</v>
      </c>
    </row>
    <row r="76" spans="1:14">
      <c r="C76" s="96"/>
      <c r="D76" s="89"/>
      <c r="E76" s="90"/>
      <c r="F76" s="91"/>
      <c r="G76" s="92"/>
      <c r="H76" s="93"/>
      <c r="I76" s="90"/>
      <c r="J76" s="94"/>
      <c r="K76" s="85"/>
      <c r="L76" s="89"/>
      <c r="M76" s="90"/>
      <c r="N76" s="94"/>
    </row>
    <row r="77" spans="1:14">
      <c r="C77" s="78" t="s">
        <v>137</v>
      </c>
      <c r="D77" s="116">
        <f>SUM(D62+D75)</f>
        <v>129011372.05557866</v>
      </c>
      <c r="E77" s="117">
        <f>SUM(E62+E75)</f>
        <v>128828435.36</v>
      </c>
      <c r="F77" s="118">
        <f>SUM(F62+F75)</f>
        <v>182936.69557866454</v>
      </c>
      <c r="G77" s="92"/>
      <c r="H77" s="120" t="e">
        <f>SUM(H62+H75)</f>
        <v>#REF!</v>
      </c>
      <c r="I77" s="117" t="e">
        <f>SUM(I62+I75)</f>
        <v>#REF!</v>
      </c>
      <c r="J77" s="167" t="e">
        <f>SUM(J62+J75)</f>
        <v>#REF!</v>
      </c>
      <c r="K77" s="85"/>
      <c r="L77" s="116">
        <f>SUM(L62+L75)</f>
        <v>330965934.0636521</v>
      </c>
      <c r="M77" s="117">
        <f>SUM(M62+M75)</f>
        <v>330396433.53999996</v>
      </c>
      <c r="N77" s="167">
        <f>SUM(N62+N75)</f>
        <v>569500.52365213633</v>
      </c>
    </row>
    <row r="78" spans="1:14" ht="15.75" thickBot="1">
      <c r="A78" s="174" t="s">
        <v>138</v>
      </c>
      <c r="B78" s="175"/>
      <c r="C78" s="176"/>
      <c r="D78" s="177"/>
      <c r="E78" s="178">
        <f>+E30-E77</f>
        <v>-35616855.780000001</v>
      </c>
      <c r="F78" s="179"/>
      <c r="G78" s="180"/>
      <c r="H78" s="181"/>
      <c r="I78" s="182" t="e">
        <f>SUM(I30-I77)</f>
        <v>#REF!</v>
      </c>
      <c r="J78" s="183"/>
      <c r="K78" s="184"/>
      <c r="L78" s="177"/>
      <c r="M78" s="178">
        <f>+M30-M77</f>
        <v>104574579.52000004</v>
      </c>
      <c r="N78" s="183"/>
    </row>
    <row r="79" spans="1:14">
      <c r="A79" s="185"/>
      <c r="B79"/>
      <c r="C79"/>
    </row>
    <row r="80" spans="1:14">
      <c r="A80" s="185"/>
      <c r="B80" s="185"/>
      <c r="C80" s="185"/>
    </row>
    <row r="81" spans="1:3">
      <c r="A81"/>
      <c r="B81" s="185"/>
      <c r="C81" s="185"/>
    </row>
  </sheetData>
  <mergeCells count="5">
    <mergeCell ref="A1:N1"/>
    <mergeCell ref="A2:N2"/>
    <mergeCell ref="A3:N3"/>
    <mergeCell ref="D5:F5"/>
    <mergeCell ref="L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1"/>
  <sheetViews>
    <sheetView topLeftCell="A55" workbookViewId="0">
      <selection activeCell="Q6" sqref="Q6"/>
    </sheetView>
  </sheetViews>
  <sheetFormatPr baseColWidth="10" defaultRowHeight="15"/>
  <cols>
    <col min="1" max="1" width="2.85546875" style="95" customWidth="1"/>
    <col min="2" max="2" width="4" style="16" customWidth="1"/>
    <col min="3" max="3" width="29.28515625" style="16" customWidth="1"/>
    <col min="4" max="4" width="14.5703125" style="16" customWidth="1"/>
    <col min="5" max="5" width="16" style="16" customWidth="1"/>
    <col min="6" max="6" width="13" style="16" customWidth="1"/>
    <col min="7" max="7" width="0.42578125" style="16" hidden="1" customWidth="1"/>
    <col min="8" max="9" width="14.5703125" style="16" hidden="1" customWidth="1"/>
    <col min="10" max="10" width="14.5703125" style="96" hidden="1" customWidth="1"/>
    <col min="11" max="11" width="0.5703125" customWidth="1"/>
    <col min="12" max="12" width="13.5703125" customWidth="1"/>
    <col min="13" max="13" width="15.140625" bestFit="1" customWidth="1"/>
    <col min="14" max="14" width="14.7109375" customWidth="1"/>
  </cols>
  <sheetData>
    <row r="1" spans="1:14" ht="18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9"/>
    </row>
    <row r="2" spans="1:14" ht="15.75">
      <c r="A2" s="220" t="s">
        <v>66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2"/>
    </row>
    <row r="3" spans="1:14" ht="16.5" thickBot="1">
      <c r="A3" s="220" t="s">
        <v>67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2"/>
    </row>
    <row r="4" spans="1:14" ht="15.75" thickBot="1">
      <c r="A4" s="60"/>
      <c r="B4" s="15"/>
      <c r="C4" s="15"/>
      <c r="D4" s="61"/>
      <c r="E4" s="61"/>
      <c r="F4" s="62"/>
      <c r="G4" s="63"/>
      <c r="H4" s="64"/>
      <c r="I4" s="65"/>
      <c r="J4" s="66"/>
      <c r="K4" s="67"/>
      <c r="L4" s="61"/>
      <c r="M4" s="61"/>
      <c r="N4" s="62"/>
    </row>
    <row r="5" spans="1:14" ht="16.5" thickBot="1">
      <c r="A5" s="68"/>
      <c r="B5" s="69"/>
      <c r="C5" s="70"/>
      <c r="D5" s="223" t="s">
        <v>68</v>
      </c>
      <c r="E5" s="224"/>
      <c r="F5" s="225"/>
      <c r="G5" s="71">
        <v>0</v>
      </c>
      <c r="H5" s="72" t="s">
        <v>69</v>
      </c>
      <c r="I5" s="73"/>
      <c r="J5" s="74"/>
      <c r="K5" s="75"/>
      <c r="L5" s="223" t="s">
        <v>70</v>
      </c>
      <c r="M5" s="224"/>
      <c r="N5" s="225"/>
    </row>
    <row r="6" spans="1:14">
      <c r="A6" s="76"/>
      <c r="B6" s="77"/>
      <c r="C6" s="78"/>
      <c r="D6" s="79" t="s">
        <v>71</v>
      </c>
      <c r="E6" s="80" t="s">
        <v>72</v>
      </c>
      <c r="F6" s="81" t="s">
        <v>73</v>
      </c>
      <c r="G6" s="82"/>
      <c r="H6" s="83" t="s">
        <v>71</v>
      </c>
      <c r="I6" s="80" t="s">
        <v>72</v>
      </c>
      <c r="J6" s="84" t="s">
        <v>73</v>
      </c>
      <c r="K6" s="85"/>
      <c r="L6" s="79" t="s">
        <v>71</v>
      </c>
      <c r="M6" s="80" t="s">
        <v>72</v>
      </c>
      <c r="N6" s="84" t="s">
        <v>73</v>
      </c>
    </row>
    <row r="7" spans="1:14">
      <c r="A7" s="86" t="s">
        <v>74</v>
      </c>
      <c r="B7" s="87"/>
      <c r="C7" s="88"/>
      <c r="D7" s="89"/>
      <c r="E7" s="90"/>
      <c r="F7" s="91"/>
      <c r="G7" s="92"/>
      <c r="H7" s="93"/>
      <c r="I7" s="90"/>
      <c r="J7" s="94"/>
      <c r="K7" s="85"/>
      <c r="L7" s="89"/>
      <c r="M7" s="90"/>
      <c r="N7" s="94"/>
    </row>
    <row r="8" spans="1:14">
      <c r="A8" s="95" t="s">
        <v>75</v>
      </c>
      <c r="C8" s="96"/>
      <c r="D8" s="97">
        <f>+E8</f>
        <v>41903000</v>
      </c>
      <c r="E8" s="98">
        <f>SUM([6]rdo!E6)</f>
        <v>41903000</v>
      </c>
      <c r="F8" s="99">
        <f t="shared" ref="F8:F25" si="0">+D8-E8</f>
        <v>0</v>
      </c>
      <c r="G8" s="92"/>
      <c r="H8" s="100">
        <f>SUM(D8+[2]Hoja1!$I$8)</f>
        <v>349463118</v>
      </c>
      <c r="I8" s="98">
        <f>SUM(E8+[2]Hoja1!$J$8)</f>
        <v>41903000</v>
      </c>
      <c r="J8" s="101">
        <f>SUM(H8-I8)</f>
        <v>307560118</v>
      </c>
      <c r="K8" s="85"/>
      <c r="L8" s="97">
        <f>+M8</f>
        <v>209515000</v>
      </c>
      <c r="M8" s="98">
        <f>+[6]RDOACUM!L6</f>
        <v>209515000</v>
      </c>
      <c r="N8" s="99">
        <f t="shared" ref="N8:N18" si="1">SUM(L8-M8)</f>
        <v>0</v>
      </c>
    </row>
    <row r="9" spans="1:14">
      <c r="A9" s="95" t="s">
        <v>76</v>
      </c>
      <c r="C9" s="96"/>
      <c r="D9" s="89">
        <f>+E9+14409850</f>
        <v>28819700</v>
      </c>
      <c r="E9" s="98">
        <f>SUM([6]rdo!E7)</f>
        <v>14409850</v>
      </c>
      <c r="F9" s="99">
        <f t="shared" si="0"/>
        <v>14409850</v>
      </c>
      <c r="G9" s="92"/>
      <c r="H9" s="102">
        <f>SUM(D9+[2]Hoja1!$I$9)</f>
        <v>238700781</v>
      </c>
      <c r="I9" s="90">
        <f>SUM(E9+[2]Hoja1!$J$9)</f>
        <v>14409850</v>
      </c>
      <c r="J9" s="103">
        <f>SUM(H9-I9)</f>
        <v>224290931</v>
      </c>
      <c r="K9" s="85"/>
      <c r="L9" s="89">
        <f>+M9+N9</f>
        <v>144098497</v>
      </c>
      <c r="M9" s="90">
        <f>+[6]RDOACUM!L7</f>
        <v>129688647</v>
      </c>
      <c r="N9" s="99">
        <v>14409850</v>
      </c>
    </row>
    <row r="10" spans="1:14">
      <c r="A10" s="95" t="s">
        <v>77</v>
      </c>
      <c r="C10" s="96"/>
      <c r="D10" s="89">
        <f>+E10</f>
        <v>0</v>
      </c>
      <c r="E10" s="90">
        <f>SUM([6]rdo!E8)</f>
        <v>0</v>
      </c>
      <c r="F10" s="99">
        <f t="shared" si="0"/>
        <v>0</v>
      </c>
      <c r="G10" s="92"/>
      <c r="H10" s="102"/>
      <c r="I10" s="90"/>
      <c r="J10" s="103"/>
      <c r="K10" s="85"/>
      <c r="L10" s="89">
        <f>+M10</f>
        <v>0</v>
      </c>
      <c r="M10" s="90">
        <f>+[6]RDOACUM!L8</f>
        <v>0</v>
      </c>
      <c r="N10" s="99">
        <f t="shared" si="1"/>
        <v>0</v>
      </c>
    </row>
    <row r="11" spans="1:14">
      <c r="B11" s="77" t="s">
        <v>78</v>
      </c>
      <c r="C11" s="96"/>
      <c r="D11" s="104">
        <f>SUM(D8:D10)</f>
        <v>70722700</v>
      </c>
      <c r="E11" s="105">
        <f>SUM(E8:E10)</f>
        <v>56312850</v>
      </c>
      <c r="F11" s="106">
        <f t="shared" si="0"/>
        <v>14409850</v>
      </c>
      <c r="G11" s="107"/>
      <c r="H11" s="108">
        <f>SUM(H8:H9)</f>
        <v>588163899</v>
      </c>
      <c r="I11" s="105">
        <f>SUM(I8:I9)</f>
        <v>56312850</v>
      </c>
      <c r="J11" s="109">
        <f>SUM(J8:J9)</f>
        <v>531851049</v>
      </c>
      <c r="K11" s="85"/>
      <c r="L11" s="104">
        <f>SUM(L8:L10)</f>
        <v>353613497</v>
      </c>
      <c r="M11" s="104">
        <f>+M8+M9+M10</f>
        <v>339203647</v>
      </c>
      <c r="N11" s="106">
        <f t="shared" si="1"/>
        <v>14409850</v>
      </c>
    </row>
    <row r="12" spans="1:14">
      <c r="A12" s="95" t="s">
        <v>79</v>
      </c>
      <c r="C12" s="96"/>
      <c r="D12" s="97">
        <f>+E12</f>
        <v>653920.81000000006</v>
      </c>
      <c r="E12" s="98">
        <f>SUM([6]rdo!E10)</f>
        <v>653920.81000000006</v>
      </c>
      <c r="F12" s="99">
        <f t="shared" si="0"/>
        <v>0</v>
      </c>
      <c r="G12" s="92"/>
      <c r="H12" s="100">
        <f>SUM(D12+[2]Hoja1!$I$11)</f>
        <v>518095119.81</v>
      </c>
      <c r="I12" s="98">
        <f>SUM(E12+[2]Hoja1!$J$11)</f>
        <v>653920.81000000006</v>
      </c>
      <c r="J12" s="101">
        <f t="shared" ref="J12:J25" si="2">SUM(H12-I12)</f>
        <v>517441199</v>
      </c>
      <c r="K12" s="85"/>
      <c r="L12" s="97">
        <f>+M12</f>
        <v>6629804.5</v>
      </c>
      <c r="M12" s="98">
        <f>+[6]RDOACUM!L10</f>
        <v>6629804.5</v>
      </c>
      <c r="N12" s="99">
        <f t="shared" si="1"/>
        <v>0</v>
      </c>
    </row>
    <row r="13" spans="1:14">
      <c r="A13" s="95" t="s">
        <v>80</v>
      </c>
      <c r="C13" s="96"/>
      <c r="D13" s="89">
        <f>+E13</f>
        <v>922744.5</v>
      </c>
      <c r="E13" s="90">
        <f>SUM([6]rdo!E11)</f>
        <v>922744.5</v>
      </c>
      <c r="F13" s="99">
        <f t="shared" si="0"/>
        <v>0</v>
      </c>
      <c r="G13" s="92"/>
      <c r="H13" s="102">
        <f>SUM(D13+[2]Hoja1!$I$12)</f>
        <v>33629488.640000001</v>
      </c>
      <c r="I13" s="90">
        <f>SUM(E13+[2]Hoja1!$J$12)</f>
        <v>922901.5</v>
      </c>
      <c r="J13" s="103">
        <f t="shared" si="2"/>
        <v>32706587.140000001</v>
      </c>
      <c r="K13" s="85"/>
      <c r="L13" s="89">
        <f>+M13</f>
        <v>3097497.4699999997</v>
      </c>
      <c r="M13" s="90">
        <f>+[6]RDOACUM!L11</f>
        <v>3097497.4699999997</v>
      </c>
      <c r="N13" s="99">
        <f t="shared" si="1"/>
        <v>0</v>
      </c>
    </row>
    <row r="14" spans="1:14">
      <c r="A14" s="95" t="s">
        <v>81</v>
      </c>
      <c r="C14" s="96"/>
      <c r="D14" s="110">
        <f>+E14</f>
        <v>0</v>
      </c>
      <c r="E14" s="111">
        <f>SUM([6]rdo!E12)</f>
        <v>0</v>
      </c>
      <c r="F14" s="99">
        <f t="shared" si="0"/>
        <v>0</v>
      </c>
      <c r="G14" s="92"/>
      <c r="H14" s="102">
        <f>SUM(D14+[2]Hoja1!$I$13)</f>
        <v>10243264.48</v>
      </c>
      <c r="I14" s="90">
        <f>SUM(E14+[2]Hoja1!$J$13)</f>
        <v>228</v>
      </c>
      <c r="J14" s="103">
        <f t="shared" si="2"/>
        <v>10243036.48</v>
      </c>
      <c r="K14" s="85"/>
      <c r="L14" s="89">
        <f>+M14</f>
        <v>0</v>
      </c>
      <c r="M14" s="90">
        <f>+[6]RDOACUM!L12</f>
        <v>0</v>
      </c>
      <c r="N14" s="99">
        <f t="shared" si="1"/>
        <v>0</v>
      </c>
    </row>
    <row r="15" spans="1:14">
      <c r="A15" s="95" t="s">
        <v>82</v>
      </c>
      <c r="C15" s="96"/>
      <c r="D15" s="89">
        <f>+E15</f>
        <v>574720.04</v>
      </c>
      <c r="E15" s="90">
        <f>SUM([6]rdo!E13)</f>
        <v>574720.04</v>
      </c>
      <c r="F15" s="99">
        <f t="shared" si="0"/>
        <v>0</v>
      </c>
      <c r="G15" s="92"/>
      <c r="H15" s="102">
        <f>SUM(D15+[2]Hoja1!$I$14)</f>
        <v>53083767.669999994</v>
      </c>
      <c r="I15" s="90">
        <f>SUM(E15+[2]Hoja1!$J$14)</f>
        <v>574781.04</v>
      </c>
      <c r="J15" s="103">
        <f t="shared" si="2"/>
        <v>52508986.629999995</v>
      </c>
      <c r="K15" s="85"/>
      <c r="L15" s="89">
        <f>+M15</f>
        <v>4605905.28</v>
      </c>
      <c r="M15" s="90">
        <f>+[6]RDOACUM!L13</f>
        <v>4605905.28</v>
      </c>
      <c r="N15" s="99">
        <f t="shared" si="1"/>
        <v>0</v>
      </c>
    </row>
    <row r="16" spans="1:14">
      <c r="B16" s="77" t="s">
        <v>83</v>
      </c>
      <c r="C16" s="96"/>
      <c r="D16" s="104">
        <f>SUM(D12:D15)</f>
        <v>2151385.35</v>
      </c>
      <c r="E16" s="105">
        <f>SUM(E12:E15)</f>
        <v>2151385.35</v>
      </c>
      <c r="F16" s="106">
        <f t="shared" si="0"/>
        <v>0</v>
      </c>
      <c r="G16" s="107"/>
      <c r="H16" s="108">
        <f>SUM(H12:H15)</f>
        <v>615051640.60000002</v>
      </c>
      <c r="I16" s="105">
        <f>SUM(I12:I15)</f>
        <v>2151831.35</v>
      </c>
      <c r="J16" s="109">
        <f>SUM(J12:J15)</f>
        <v>612899809.25</v>
      </c>
      <c r="K16" s="85"/>
      <c r="L16" s="104">
        <f>SUM(L12:L15)</f>
        <v>14333207.25</v>
      </c>
      <c r="M16" s="104">
        <f>+M12+M13+M14+M15</f>
        <v>14333207.25</v>
      </c>
      <c r="N16" s="106">
        <f t="shared" si="1"/>
        <v>0</v>
      </c>
    </row>
    <row r="17" spans="1:15">
      <c r="A17" s="95" t="s">
        <v>84</v>
      </c>
      <c r="C17" s="96"/>
      <c r="D17" s="97">
        <f>+[3]Hoja1!$AQ$15</f>
        <v>3981926.1300268983</v>
      </c>
      <c r="E17" s="98">
        <f>SUM([6]rdo!E15)</f>
        <v>3243897</v>
      </c>
      <c r="F17" s="99">
        <f t="shared" si="0"/>
        <v>738029.13002689835</v>
      </c>
      <c r="G17" s="92"/>
      <c r="H17" s="100">
        <f>SUM(D17+[2]Hoja1!$I$16)</f>
        <v>106942427.80002689</v>
      </c>
      <c r="I17" s="98">
        <f>SUM(E17+[2]Hoja1!$J$16)</f>
        <v>3258858</v>
      </c>
      <c r="J17" s="101">
        <f t="shared" si="2"/>
        <v>103683569.80002689</v>
      </c>
      <c r="K17" s="85"/>
      <c r="L17" s="97">
        <f>+D17+[5]COMPRES!$L$17</f>
        <v>31905807.454302359</v>
      </c>
      <c r="M17" s="98">
        <f>+[6]RDOACUM!L15</f>
        <v>28914651.41</v>
      </c>
      <c r="N17" s="99">
        <f t="shared" si="1"/>
        <v>2991156.0443023592</v>
      </c>
    </row>
    <row r="18" spans="1:15">
      <c r="A18" s="95" t="s">
        <v>85</v>
      </c>
      <c r="C18" s="96"/>
      <c r="D18" s="112">
        <f>+[3]Hoja1!$AQ$16</f>
        <v>4295437.3014150765</v>
      </c>
      <c r="E18" s="90">
        <f>SUM([6]rdo!E16)</f>
        <v>2127558.5</v>
      </c>
      <c r="F18" s="99">
        <f t="shared" si="0"/>
        <v>2167878.8014150765</v>
      </c>
      <c r="G18" s="92"/>
      <c r="H18" s="93">
        <f>SUM(D18+[2]Hoja1!$I$17)</f>
        <v>49150940.451415077</v>
      </c>
      <c r="I18" s="90">
        <f>SUM(E18+[2]Hoja1!$J$17)</f>
        <v>735816.098390311</v>
      </c>
      <c r="J18" s="103">
        <f t="shared" si="2"/>
        <v>48415124.353024766</v>
      </c>
      <c r="K18" s="85"/>
      <c r="L18" s="89">
        <f>+D18+[5]COMPRES!$L$18</f>
        <v>91314245.309887007</v>
      </c>
      <c r="M18" s="90">
        <f>+[6]RDOACUM!L16</f>
        <v>86900964.25</v>
      </c>
      <c r="N18" s="99">
        <f t="shared" si="1"/>
        <v>4413281.0598870069</v>
      </c>
    </row>
    <row r="19" spans="1:15">
      <c r="A19" s="95" t="s">
        <v>86</v>
      </c>
      <c r="C19" s="96"/>
      <c r="D19" s="112">
        <f>+[3]Hoja1!$AQ$17</f>
        <v>5720650.9201828791</v>
      </c>
      <c r="E19" s="90">
        <f>SUM([6]rdo!E17)+[6]rdo!E18</f>
        <v>3611638.2199999997</v>
      </c>
      <c r="F19" s="99">
        <f t="shared" si="0"/>
        <v>2109012.7001828793</v>
      </c>
      <c r="G19" s="92"/>
      <c r="H19" s="93">
        <f>SUM(D19+[2]Hoja1!$I$18)</f>
        <v>95483102.670182884</v>
      </c>
      <c r="I19" s="90">
        <f>SUM(E19+[2]Hoja1!$J$18)</f>
        <v>3468126.5612165937</v>
      </c>
      <c r="J19" s="103">
        <f t="shared" si="2"/>
        <v>92014976.108966291</v>
      </c>
      <c r="K19" s="85"/>
      <c r="L19" s="89">
        <f>+D19+[5]COMPRES!$L$19</f>
        <v>29701410.876678105</v>
      </c>
      <c r="M19" s="90">
        <f>+[6]RDOACUM!L17+[6]RDOACUM!L18</f>
        <v>26068419.18</v>
      </c>
      <c r="N19" s="99">
        <f t="shared" ref="N19:N25" si="3">SUM(L19-M19)</f>
        <v>3632991.6966781057</v>
      </c>
    </row>
    <row r="20" spans="1:15">
      <c r="A20" s="95" t="s">
        <v>87</v>
      </c>
      <c r="C20" s="96"/>
      <c r="D20" s="112">
        <f>+[3]Hoja1!$AQ$18</f>
        <v>1077284.8455048921</v>
      </c>
      <c r="E20" s="90">
        <f>SUM([6]rdo!E19)</f>
        <v>356805</v>
      </c>
      <c r="F20" s="99">
        <f t="shared" si="0"/>
        <v>720479.84550489206</v>
      </c>
      <c r="G20" s="92"/>
      <c r="H20" s="93">
        <f>SUM(D20+[2]Hoja1!$I$20)</f>
        <v>7533373.8455048921</v>
      </c>
      <c r="I20" s="90">
        <f>SUM(E20+[2]Hoja1!$J$20)</f>
        <v>-468067.64402966667</v>
      </c>
      <c r="J20" s="103">
        <f t="shared" si="2"/>
        <v>8001441.4895345587</v>
      </c>
      <c r="K20" s="85"/>
      <c r="L20" s="89">
        <f>+D20+[5]COMPRES!$L$20</f>
        <v>4448994.8873613272</v>
      </c>
      <c r="M20" s="90">
        <f>+[6]RDOACUM!L19</f>
        <v>2152421</v>
      </c>
      <c r="N20" s="99">
        <f t="shared" si="3"/>
        <v>2296573.8873613272</v>
      </c>
      <c r="O20" s="113"/>
    </row>
    <row r="21" spans="1:15">
      <c r="A21" s="95" t="s">
        <v>88</v>
      </c>
      <c r="C21" s="96"/>
      <c r="D21" s="112">
        <f>+[3]Hoja1!$AQ$19</f>
        <v>325461.48952490056</v>
      </c>
      <c r="E21" s="90">
        <f>SUM([6]rdo!E20)</f>
        <v>66209.3</v>
      </c>
      <c r="F21" s="99">
        <f t="shared" si="0"/>
        <v>259252.18952490058</v>
      </c>
      <c r="G21" s="92"/>
      <c r="H21" s="93">
        <f>SUM(D21+[2]Hoja1!$I$21)</f>
        <v>3391951.9895249004</v>
      </c>
      <c r="I21" s="90">
        <f>SUM(E21+[2]Hoja1!$J$21)</f>
        <v>-770955.7342533546</v>
      </c>
      <c r="J21" s="103">
        <f t="shared" si="2"/>
        <v>4162907.7237782553</v>
      </c>
      <c r="K21" s="85"/>
      <c r="L21" s="89">
        <f>+D21+[5]COMPRES!$L$21</f>
        <v>1674371.3691987433</v>
      </c>
      <c r="M21" s="90">
        <f>+[6]RDOACUM!L20</f>
        <v>497993.95</v>
      </c>
      <c r="N21" s="99">
        <f t="shared" si="3"/>
        <v>1176377.4191987433</v>
      </c>
    </row>
    <row r="22" spans="1:15">
      <c r="A22" s="95" t="s">
        <v>89</v>
      </c>
      <c r="C22" s="96"/>
      <c r="D22" s="112">
        <f>+[3]Hoja1!$AQ$20</f>
        <v>2063369.0568123672</v>
      </c>
      <c r="E22" s="90">
        <f>SUM([6]rdo!E21)</f>
        <v>2850536.23</v>
      </c>
      <c r="F22" s="99">
        <f t="shared" si="0"/>
        <v>-787167.17318763281</v>
      </c>
      <c r="G22" s="92"/>
      <c r="H22" s="93">
        <f>SUM(D22+[2]Hoja1!$I$22)</f>
        <v>16027316.036812367</v>
      </c>
      <c r="I22" s="90">
        <f>SUM(E22+[2]Hoja1!$J$22)</f>
        <v>8327126.3317196481</v>
      </c>
      <c r="J22" s="103">
        <f t="shared" si="2"/>
        <v>7700189.7050927188</v>
      </c>
      <c r="K22" s="85"/>
      <c r="L22" s="89">
        <f>+D22+[5]COMPRES!$L$22</f>
        <v>21424719.051092681</v>
      </c>
      <c r="M22" s="90">
        <f>+[6]RDOACUM!L21</f>
        <v>19073131.719999999</v>
      </c>
      <c r="N22" s="99">
        <f t="shared" si="3"/>
        <v>2351587.3310926817</v>
      </c>
    </row>
    <row r="23" spans="1:15">
      <c r="A23" s="95" t="s">
        <v>90</v>
      </c>
      <c r="C23" s="96"/>
      <c r="D23" s="112">
        <f>+[3]Hoja1!$AQ$21</f>
        <v>448339.7180305277</v>
      </c>
      <c r="E23" s="90">
        <f>SUM([6]rdo!E22)</f>
        <v>231040.48</v>
      </c>
      <c r="F23" s="99">
        <f t="shared" si="0"/>
        <v>217299.23803052769</v>
      </c>
      <c r="G23" s="92"/>
      <c r="H23" s="93">
        <f>SUM(D23+[2]Hoja1!$I$23)</f>
        <v>1676270.4880305277</v>
      </c>
      <c r="I23" s="90">
        <f>SUM(E23+[2]Hoja1!$J$23)</f>
        <v>1415157.7599068643</v>
      </c>
      <c r="J23" s="103">
        <f t="shared" si="2"/>
        <v>261112.72812366346</v>
      </c>
      <c r="K23" s="85"/>
      <c r="L23" s="89">
        <f>+D23+[5]COMPRES!$L$23</f>
        <v>1889717.5793739576</v>
      </c>
      <c r="M23" s="90">
        <f>+[6]RDOACUM!L22</f>
        <v>1377489.21</v>
      </c>
      <c r="N23" s="99">
        <f t="shared" si="3"/>
        <v>512228.36937395763</v>
      </c>
    </row>
    <row r="24" spans="1:15">
      <c r="A24" s="95" t="s">
        <v>91</v>
      </c>
      <c r="C24" s="96"/>
      <c r="D24" s="112">
        <f>+[3]Hoja1!$AQ$22</f>
        <v>273046.81642656855</v>
      </c>
      <c r="E24" s="90">
        <f>SUM([6]rdo!E23)</f>
        <v>162527.67000000001</v>
      </c>
      <c r="F24" s="99">
        <f t="shared" si="0"/>
        <v>110519.14642656854</v>
      </c>
      <c r="G24" s="92"/>
      <c r="H24" s="93">
        <f>SUM(D24+[2]Hoja1!$I$24)</f>
        <v>4866022.6064265687</v>
      </c>
      <c r="I24" s="90">
        <f>SUM(E24+[2]Hoja1!$J$24)</f>
        <v>-1063389.4906967469</v>
      </c>
      <c r="J24" s="103">
        <f t="shared" si="2"/>
        <v>5929412.0971233156</v>
      </c>
      <c r="K24" s="85"/>
      <c r="L24" s="89">
        <f>+D24+[5]COMPRES!$L$24</f>
        <v>1937237.5264114887</v>
      </c>
      <c r="M24" s="90">
        <f>+[6]RDOACUM!L23</f>
        <v>2397843.61</v>
      </c>
      <c r="N24" s="99">
        <f t="shared" si="3"/>
        <v>-460606.08358851122</v>
      </c>
    </row>
    <row r="25" spans="1:15">
      <c r="A25" s="95" t="s">
        <v>92</v>
      </c>
      <c r="C25" s="96"/>
      <c r="D25" s="112">
        <f>+[3]Hoja1!$AQ$23</f>
        <v>4866118.6494415589</v>
      </c>
      <c r="E25" s="90">
        <f>SUM([6]rdo!E24)</f>
        <v>219310.17</v>
      </c>
      <c r="F25" s="99">
        <f t="shared" si="0"/>
        <v>4646808.4794415589</v>
      </c>
      <c r="G25" s="92"/>
      <c r="H25" s="114">
        <f>SUM(D25+[2]Hoja1!$I$25)</f>
        <v>25311295.659441561</v>
      </c>
      <c r="I25" s="90">
        <f>SUM(E25+[2]Hoja1!$J$25)</f>
        <v>-13012368.501173085</v>
      </c>
      <c r="J25" s="103">
        <f t="shared" si="2"/>
        <v>38323664.160614647</v>
      </c>
      <c r="K25" s="85"/>
      <c r="L25" s="89">
        <f>+D25+[5]COMPRES!$L$25</f>
        <v>12388722.273973145</v>
      </c>
      <c r="M25" s="90">
        <f>+[6]RDOACUM!L24</f>
        <v>4306864.75</v>
      </c>
      <c r="N25" s="99">
        <f t="shared" si="3"/>
        <v>8081857.5239731446</v>
      </c>
    </row>
    <row r="26" spans="1:15">
      <c r="B26" s="77" t="s">
        <v>93</v>
      </c>
      <c r="C26" s="96"/>
      <c r="D26" s="104">
        <f>SUM(D17:D25)</f>
        <v>23051634.927365668</v>
      </c>
      <c r="E26" s="105">
        <f>SUM(E17:E25)</f>
        <v>12869522.57</v>
      </c>
      <c r="F26" s="106">
        <f>+D26-E26</f>
        <v>10182112.357365668</v>
      </c>
      <c r="G26" s="107"/>
      <c r="H26" s="108">
        <f>SUM(H17:H25)</f>
        <v>310382701.54736567</v>
      </c>
      <c r="I26" s="105">
        <f>SUM(I17:I25)</f>
        <v>1890303.3810805641</v>
      </c>
      <c r="J26" s="109">
        <f>SUM(J17:J25)</f>
        <v>308492398.16628516</v>
      </c>
      <c r="K26" s="85"/>
      <c r="L26" s="104">
        <f>SUM(L17:L25)</f>
        <v>196685226.32827881</v>
      </c>
      <c r="M26" s="105">
        <f>SUM(M17:M25)</f>
        <v>171689779.08000001</v>
      </c>
      <c r="N26" s="115">
        <f>SUM(L26-M26)</f>
        <v>24995447.248278797</v>
      </c>
    </row>
    <row r="27" spans="1:15">
      <c r="C27" s="78" t="s">
        <v>94</v>
      </c>
      <c r="D27" s="116">
        <f>SUM(D26,D16,D11)</f>
        <v>95925720.27736567</v>
      </c>
      <c r="E27" s="117">
        <f>SUM(E26,E16,E11)</f>
        <v>71333757.920000002</v>
      </c>
      <c r="F27" s="118">
        <f>+D27-E27</f>
        <v>24591962.357365668</v>
      </c>
      <c r="G27" s="119"/>
      <c r="H27" s="120">
        <f>SUM(H26+H16+H11)</f>
        <v>1513598241.1473656</v>
      </c>
      <c r="I27" s="120">
        <f>SUM(I26,I16,I11)</f>
        <v>60354984.731080562</v>
      </c>
      <c r="J27" s="121">
        <f>SUM(J11+J16+J26)</f>
        <v>1453243256.416285</v>
      </c>
      <c r="K27" s="85"/>
      <c r="L27" s="116">
        <f>SUM(L26,L16,L11)</f>
        <v>564631930.57827878</v>
      </c>
      <c r="M27" s="117">
        <f>SUM(M26,M16,M11)</f>
        <v>525226633.33000004</v>
      </c>
      <c r="N27" s="118">
        <f>SUM(L27-M27)</f>
        <v>39405297.248278737</v>
      </c>
    </row>
    <row r="28" spans="1:15">
      <c r="C28" s="78"/>
      <c r="D28" s="122"/>
      <c r="E28" s="123"/>
      <c r="F28" s="124"/>
      <c r="G28" s="119"/>
      <c r="H28" s="120"/>
      <c r="I28" s="125"/>
      <c r="J28" s="118">
        <v>0</v>
      </c>
      <c r="K28" s="85"/>
      <c r="L28" s="122"/>
      <c r="M28" s="123"/>
      <c r="N28" s="124"/>
    </row>
    <row r="29" spans="1:15">
      <c r="B29" s="16" t="s">
        <v>95</v>
      </c>
      <c r="C29" s="78"/>
      <c r="D29" s="126">
        <f>+[3]Hoja1!$AQ$28</f>
        <v>2332151.462703458</v>
      </c>
      <c r="E29" s="127">
        <f>SUM([6]rdo!E29)</f>
        <v>1471962.55</v>
      </c>
      <c r="F29" s="128">
        <f>+D29-E29</f>
        <v>860188.91270345799</v>
      </c>
      <c r="G29" s="119"/>
      <c r="H29" s="102">
        <f>SUM(D29+[2]Hoja1!$I$29)</f>
        <v>22946003.592703458</v>
      </c>
      <c r="I29" s="90">
        <f>SUM(E29+[2]Hoja1!$J$29)</f>
        <v>109763.01798945223</v>
      </c>
      <c r="J29" s="129">
        <f>SUM(H29-I29)</f>
        <v>22836240.574714005</v>
      </c>
      <c r="K29" s="85"/>
      <c r="L29" s="130">
        <f>+D29+[5]COMPRES!$L$29</f>
        <v>22286025.056973115</v>
      </c>
      <c r="M29" s="127">
        <f>+[6]RDOACUM!L29</f>
        <v>20393824.900000002</v>
      </c>
      <c r="N29" s="128">
        <f>SUM(L29-M29)</f>
        <v>1892200.1569731124</v>
      </c>
    </row>
    <row r="30" spans="1:15">
      <c r="C30" s="78" t="s">
        <v>96</v>
      </c>
      <c r="D30" s="116">
        <f>SUM(D27-D29)</f>
        <v>93593568.814662218</v>
      </c>
      <c r="E30" s="117">
        <f>SUM(E27-E29)</f>
        <v>69861795.370000005</v>
      </c>
      <c r="F30" s="118">
        <f>SUM(F27-F29)</f>
        <v>23731773.44466221</v>
      </c>
      <c r="G30" s="119"/>
      <c r="H30" s="120">
        <f>SUM(H27-H29)</f>
        <v>1490652237.5546622</v>
      </c>
      <c r="I30" s="120">
        <f>SUM(I27-I29)</f>
        <v>60245221.713091113</v>
      </c>
      <c r="J30" s="121">
        <f>SUM(J27-J29)</f>
        <v>1430407015.8415711</v>
      </c>
      <c r="K30" s="85"/>
      <c r="L30" s="116">
        <f>SUM(L27-L29)</f>
        <v>542345905.52130568</v>
      </c>
      <c r="M30" s="117">
        <f>SUM(M27-M29)</f>
        <v>504832808.43000007</v>
      </c>
      <c r="N30" s="118">
        <f>+L30-M30</f>
        <v>37513097.091305614</v>
      </c>
    </row>
    <row r="31" spans="1:15">
      <c r="A31" s="131" t="s">
        <v>97</v>
      </c>
      <c r="C31" s="96"/>
      <c r="D31" s="89"/>
      <c r="E31" s="132"/>
      <c r="F31" s="91"/>
      <c r="G31" s="92"/>
      <c r="H31" s="93"/>
      <c r="I31" s="90"/>
      <c r="J31" s="94"/>
      <c r="K31" s="85"/>
      <c r="L31" s="89"/>
      <c r="M31" s="90"/>
      <c r="N31" s="94"/>
    </row>
    <row r="32" spans="1:15">
      <c r="A32" s="86" t="s">
        <v>98</v>
      </c>
      <c r="B32" s="133"/>
      <c r="C32" s="134"/>
      <c r="D32" s="89"/>
      <c r="E32" s="90"/>
      <c r="F32" s="91"/>
      <c r="G32" s="92"/>
      <c r="H32" s="93"/>
      <c r="I32" s="90"/>
      <c r="J32" s="94"/>
      <c r="K32" s="85"/>
      <c r="L32" s="89"/>
      <c r="M32" s="90"/>
      <c r="N32" s="94"/>
    </row>
    <row r="33" spans="1:14">
      <c r="A33" s="95" t="s">
        <v>99</v>
      </c>
      <c r="C33" s="96"/>
      <c r="D33" s="135">
        <f>+[3]Hoja1!$AQ$34</f>
        <v>64176529.571869545</v>
      </c>
      <c r="E33" s="136">
        <f>SUM([6]rdo!E34)</f>
        <v>83137973.780000001</v>
      </c>
      <c r="F33" s="137">
        <f t="shared" ref="F33:F75" si="4">SUM(D33-E33)</f>
        <v>-18961444.208130457</v>
      </c>
      <c r="G33" s="92"/>
      <c r="H33" s="138">
        <f>SUM(D33+[2]Hoja1!$I$33)</f>
        <v>575078668.38186955</v>
      </c>
      <c r="I33" s="136">
        <f>SUM(E33+[2]Hoja1!$J$33)</f>
        <v>70721782.20027259</v>
      </c>
      <c r="J33" s="139">
        <f t="shared" ref="J33:J75" si="5">SUM(H33-I33)</f>
        <v>504356886.18159699</v>
      </c>
      <c r="K33" s="85"/>
      <c r="L33" s="97">
        <f>+D33+[5]COMPRES!$L$33</f>
        <v>297447041.53507614</v>
      </c>
      <c r="M33" s="98">
        <f>+[6]RDOACUM!L33</f>
        <v>307733557.78999996</v>
      </c>
      <c r="N33" s="139">
        <f t="shared" ref="N33:N46" si="6">SUM(L33-M33)</f>
        <v>-10286516.25492382</v>
      </c>
    </row>
    <row r="34" spans="1:14">
      <c r="A34" s="95" t="s">
        <v>100</v>
      </c>
      <c r="C34" s="96"/>
      <c r="D34" s="140">
        <f>+[3]Hoja1!$AQ$35</f>
        <v>10548797.157246187</v>
      </c>
      <c r="E34" s="90">
        <f>SUM([6]rdo!E35)</f>
        <v>10040970.41</v>
      </c>
      <c r="F34" s="141">
        <f t="shared" si="4"/>
        <v>507826.74724618718</v>
      </c>
      <c r="G34" s="92"/>
      <c r="H34" s="93">
        <f>SUM(D34+[2]Hoja1!$I$34)</f>
        <v>84398386.907246187</v>
      </c>
      <c r="I34" s="90">
        <f>SUM(E34+[2]Hoja1!$J$34)</f>
        <v>515641.0094021447</v>
      </c>
      <c r="J34" s="103">
        <f t="shared" si="5"/>
        <v>83882745.897844046</v>
      </c>
      <c r="K34" s="85"/>
      <c r="L34" s="89">
        <f>+D34+[5]COMPRES!$L$34</f>
        <v>39085734.845889032</v>
      </c>
      <c r="M34" s="90">
        <f>+[6]RDOACUM!L34</f>
        <v>41088842.689999998</v>
      </c>
      <c r="N34" s="103">
        <f t="shared" si="6"/>
        <v>-2003107.8441109657</v>
      </c>
    </row>
    <row r="35" spans="1:14">
      <c r="A35" s="95" t="s">
        <v>101</v>
      </c>
      <c r="C35" s="96"/>
      <c r="D35" s="140">
        <f>+[3]Hoja1!$AQ$36</f>
        <v>6447359.4623802649</v>
      </c>
      <c r="E35" s="90">
        <f>SUM([6]rdo!E36)</f>
        <v>4219857.3899999997</v>
      </c>
      <c r="F35" s="141">
        <f t="shared" si="4"/>
        <v>2227502.0723802652</v>
      </c>
      <c r="G35" s="92"/>
      <c r="H35" s="93">
        <f>SUM(D35+[2]Hoja1!$I$35)</f>
        <v>38296626.662380263</v>
      </c>
      <c r="I35" s="90">
        <f>SUM(E35+[2]Hoja1!$J$35)</f>
        <v>395599.97724836599</v>
      </c>
      <c r="J35" s="103">
        <f t="shared" si="5"/>
        <v>37901026.6851319</v>
      </c>
      <c r="K35" s="85"/>
      <c r="L35" s="89">
        <f>+D35+[5]COMPRES!$L$35</f>
        <v>23287614.738208871</v>
      </c>
      <c r="M35" s="90">
        <f>+[6]RDOACUM!L35</f>
        <v>21832064.43</v>
      </c>
      <c r="N35" s="103">
        <f t="shared" si="6"/>
        <v>1455550.3082088716</v>
      </c>
    </row>
    <row r="36" spans="1:14">
      <c r="A36" s="95" t="s">
        <v>102</v>
      </c>
      <c r="C36" s="96"/>
      <c r="D36" s="140">
        <f>+[3]Hoja1!$AQ$37-2185960</f>
        <v>3808537.4697419433</v>
      </c>
      <c r="E36" s="90">
        <f>SUM([6]rdo!E37)</f>
        <v>3066757.92</v>
      </c>
      <c r="F36" s="141">
        <f t="shared" si="4"/>
        <v>741779.54974194337</v>
      </c>
      <c r="G36" s="92"/>
      <c r="H36" s="93">
        <f>SUM(D36+[2]Hoja1!$I$36)</f>
        <v>26713289.109741945</v>
      </c>
      <c r="I36" s="90">
        <f>SUM(E36+[2]Hoja1!$J$36)</f>
        <v>-802656.66127388738</v>
      </c>
      <c r="J36" s="103">
        <f t="shared" si="5"/>
        <v>27515945.77101583</v>
      </c>
      <c r="K36" s="85"/>
      <c r="L36" s="89">
        <f>+D36+[5]COMPRES!$L$36</f>
        <v>15108956.373054076</v>
      </c>
      <c r="M36" s="90">
        <f>+[6]RDOACUM!L36</f>
        <v>14758610.49</v>
      </c>
      <c r="N36" s="103">
        <f t="shared" si="6"/>
        <v>350345.88305407576</v>
      </c>
    </row>
    <row r="37" spans="1:14">
      <c r="A37" s="95" t="s">
        <v>103</v>
      </c>
      <c r="C37" s="96"/>
      <c r="D37" s="140">
        <f>+[3]Hoja1!$AQ$38</f>
        <v>3512333.1091816574</v>
      </c>
      <c r="E37" s="90">
        <f>SUM([6]rdo!E38)</f>
        <v>2145239.36</v>
      </c>
      <c r="F37" s="141">
        <f t="shared" si="4"/>
        <v>1367093.7491816576</v>
      </c>
      <c r="G37" s="92"/>
      <c r="H37" s="114">
        <f>SUM(D37+[2]Hoja1!$I$37)</f>
        <v>16574062.119181657</v>
      </c>
      <c r="I37" s="90">
        <f>SUM(E37+[2]Hoja1!$J$37)</f>
        <v>-1397904.9502735022</v>
      </c>
      <c r="J37" s="103">
        <f t="shared" si="5"/>
        <v>17971967.069455158</v>
      </c>
      <c r="K37" s="85"/>
      <c r="L37" s="89">
        <f>+D37+[5]COMPRES!$L$37</f>
        <v>12878430.3601005</v>
      </c>
      <c r="M37" s="90">
        <f>+[6]RDOACUM!L37</f>
        <v>17052848.43</v>
      </c>
      <c r="N37" s="141">
        <f t="shared" si="6"/>
        <v>-4174418.0698994994</v>
      </c>
    </row>
    <row r="38" spans="1:14">
      <c r="A38" s="95" t="s">
        <v>104</v>
      </c>
      <c r="B38" s="18"/>
      <c r="C38" s="18"/>
      <c r="D38" s="142">
        <v>0</v>
      </c>
      <c r="E38" s="143">
        <v>0</v>
      </c>
      <c r="F38" s="144">
        <f t="shared" si="4"/>
        <v>0</v>
      </c>
      <c r="G38" s="145">
        <f>SUM(E38)</f>
        <v>0</v>
      </c>
      <c r="H38" s="146" t="e">
        <f>SUM(G38/G61)*100</f>
        <v>#DIV/0!</v>
      </c>
      <c r="I38"/>
      <c r="J38"/>
      <c r="L38" s="142">
        <v>0</v>
      </c>
      <c r="M38" s="143">
        <v>0</v>
      </c>
      <c r="N38" s="141">
        <f t="shared" si="6"/>
        <v>0</v>
      </c>
    </row>
    <row r="39" spans="1:14">
      <c r="B39" s="77" t="s">
        <v>105</v>
      </c>
      <c r="C39" s="96"/>
      <c r="D39" s="104">
        <f>SUM(D33:D38)</f>
        <v>88493556.770419583</v>
      </c>
      <c r="E39" s="105">
        <f>SUM(E33:E38)</f>
        <v>102610798.86</v>
      </c>
      <c r="F39" s="106">
        <f t="shared" si="4"/>
        <v>-14117242.089580417</v>
      </c>
      <c r="G39" s="107"/>
      <c r="H39" s="108">
        <f>SUM(H33:H37)</f>
        <v>741061033.18041956</v>
      </c>
      <c r="I39" s="105">
        <f>SUM(I33:I37)</f>
        <v>69432461.575375721</v>
      </c>
      <c r="J39" s="109">
        <f t="shared" si="5"/>
        <v>671628571.60504389</v>
      </c>
      <c r="K39" s="85"/>
      <c r="L39" s="104">
        <f>SUM(L33:L38)</f>
        <v>387807777.85232866</v>
      </c>
      <c r="M39" s="105">
        <f>SUM(M33:M38)</f>
        <v>402465923.82999998</v>
      </c>
      <c r="N39" s="109">
        <f t="shared" si="6"/>
        <v>-14658145.977671325</v>
      </c>
    </row>
    <row r="40" spans="1:14">
      <c r="A40" s="95" t="s">
        <v>106</v>
      </c>
      <c r="C40" s="96"/>
      <c r="D40" s="135">
        <f>+[3]Hoja1!$AQ$40</f>
        <v>171739.23362837086</v>
      </c>
      <c r="E40" s="147">
        <f>SUM([6]rdo!E40)</f>
        <v>38600.17</v>
      </c>
      <c r="F40" s="137">
        <f t="shared" si="4"/>
        <v>133139.06362837087</v>
      </c>
      <c r="G40" s="148"/>
      <c r="H40" s="138">
        <f>SUM(D40+[2]Hoja1!$I$39)</f>
        <v>652739215.64362836</v>
      </c>
      <c r="I40" s="136">
        <f>SUM(E40+[2]Hoja1!$J$39)</f>
        <v>-33139737.114624336</v>
      </c>
      <c r="J40" s="139">
        <f t="shared" si="5"/>
        <v>685878952.75825274</v>
      </c>
      <c r="K40" s="85"/>
      <c r="L40" s="97">
        <f>+D40+[5]COMPRES!$L$40</f>
        <v>627381.51781836257</v>
      </c>
      <c r="M40" s="98">
        <f>+[6]RDOACUM!L39</f>
        <v>311520.87</v>
      </c>
      <c r="N40" s="139">
        <f t="shared" si="6"/>
        <v>315860.64781836257</v>
      </c>
    </row>
    <row r="41" spans="1:14">
      <c r="A41" s="95" t="s">
        <v>107</v>
      </c>
      <c r="C41" s="96"/>
      <c r="D41" s="89">
        <f>+[3]Hoja1!$AQ$41</f>
        <v>27677.64092921303</v>
      </c>
      <c r="E41" s="90">
        <f>SUM([6]rdo!E41)</f>
        <v>125052.48</v>
      </c>
      <c r="F41" s="141">
        <f t="shared" si="4"/>
        <v>-97374.839070786969</v>
      </c>
      <c r="G41" s="92"/>
      <c r="H41" s="93">
        <f>SUM(D41+[2]Hoja1!$I$40)</f>
        <v>763412.81092921307</v>
      </c>
      <c r="I41" s="90">
        <f>SUM(E41+[2]Hoja1!$J$40)</f>
        <v>410297.03788228531</v>
      </c>
      <c r="J41" s="149">
        <f t="shared" si="5"/>
        <v>353115.77304692776</v>
      </c>
      <c r="K41" s="85"/>
      <c r="L41" s="89">
        <f>+D41+[5]COMPRES!$L$41</f>
        <v>153869.16371468245</v>
      </c>
      <c r="M41" s="90">
        <f>+[6]RDOACUM!L40</f>
        <v>406291.07999999996</v>
      </c>
      <c r="N41" s="103">
        <f t="shared" si="6"/>
        <v>-252421.91628531751</v>
      </c>
    </row>
    <row r="42" spans="1:14">
      <c r="A42" s="95" t="s">
        <v>108</v>
      </c>
      <c r="C42" s="96"/>
      <c r="D42" s="89">
        <f>+[3]Hoja1!$AQ$42</f>
        <v>438640.42949166219</v>
      </c>
      <c r="E42" s="90">
        <f>SUM([6]rdo!E42)</f>
        <v>127145.85</v>
      </c>
      <c r="F42" s="141">
        <f t="shared" si="4"/>
        <v>311494.57949166221</v>
      </c>
      <c r="G42" s="92"/>
      <c r="H42" s="93">
        <f>SUM(D42+[2]Hoja1!$I$41)</f>
        <v>479136.32949166221</v>
      </c>
      <c r="I42" s="90">
        <f>SUM(E42+[2]Hoja1!$J$41)</f>
        <v>148251.71214633738</v>
      </c>
      <c r="J42" s="149">
        <f t="shared" si="5"/>
        <v>330884.61734532483</v>
      </c>
      <c r="K42" s="85"/>
      <c r="L42" s="89">
        <f>+D42+[5]COMPRES!$L$42</f>
        <v>1127765.473177921</v>
      </c>
      <c r="M42" s="90">
        <f>+[6]RDOACUM!L41</f>
        <v>1053235.1200000001</v>
      </c>
      <c r="N42" s="103">
        <f t="shared" si="6"/>
        <v>74530.353177920915</v>
      </c>
    </row>
    <row r="43" spans="1:14">
      <c r="A43" s="95" t="s">
        <v>109</v>
      </c>
      <c r="C43" s="96"/>
      <c r="D43" s="89">
        <f>+[3]Hoja1!$AQ$43</f>
        <v>14166.10666717451</v>
      </c>
      <c r="E43" s="90">
        <f>SUM([6]rdo!E43)</f>
        <v>2586.4499999999998</v>
      </c>
      <c r="F43" s="141">
        <f t="shared" si="4"/>
        <v>11579.656667174509</v>
      </c>
      <c r="G43" s="92"/>
      <c r="H43" s="93">
        <f>SUM(D43+[2]Hoja1!$I$42)</f>
        <v>1621526.3066671744</v>
      </c>
      <c r="I43" s="90">
        <f>SUM(E43+[2]Hoja1!$J$42)</f>
        <v>523069.99601779698</v>
      </c>
      <c r="J43" s="149">
        <f t="shared" si="5"/>
        <v>1098456.3106493775</v>
      </c>
      <c r="K43" s="85"/>
      <c r="L43" s="89">
        <f>+D43+[5]COMPRES!$L$43</f>
        <v>18593.974449675759</v>
      </c>
      <c r="M43" s="90">
        <f>+[6]RDOACUM!L42</f>
        <v>6873.75</v>
      </c>
      <c r="N43" s="103">
        <f t="shared" si="6"/>
        <v>11720.224449675759</v>
      </c>
    </row>
    <row r="44" spans="1:14">
      <c r="A44" s="95" t="s">
        <v>110</v>
      </c>
      <c r="C44" s="96"/>
      <c r="D44" s="89">
        <f>+[3]Hoja1!$AQ$44</f>
        <v>33668.63634726758</v>
      </c>
      <c r="E44" s="90">
        <f>SUM([6]rdo!E44)</f>
        <v>561.88</v>
      </c>
      <c r="F44" s="141">
        <f t="shared" si="4"/>
        <v>33106.756347267583</v>
      </c>
      <c r="G44" s="92"/>
      <c r="H44" s="93">
        <f>SUM(D44+[2]Hoja1!$I$43)</f>
        <v>245350.93634726756</v>
      </c>
      <c r="I44" s="90">
        <f>SUM(E44+[2]Hoja1!$J$43)</f>
        <v>94459.6108828297</v>
      </c>
      <c r="J44" s="149">
        <f t="shared" si="5"/>
        <v>150891.32546443786</v>
      </c>
      <c r="K44" s="85"/>
      <c r="L44" s="89">
        <f>+D44+[5]COMPRES!$L$44</f>
        <v>334791.00079830748</v>
      </c>
      <c r="M44" s="90">
        <f>+[6]RDOACUM!L43</f>
        <v>374834.57999999996</v>
      </c>
      <c r="N44" s="103">
        <f t="shared" si="6"/>
        <v>-40043.579201692482</v>
      </c>
    </row>
    <row r="45" spans="1:14">
      <c r="A45" s="95" t="s">
        <v>111</v>
      </c>
      <c r="C45" s="96"/>
      <c r="D45" s="89">
        <f>+[3]Hoja1!$AQ$45</f>
        <v>0</v>
      </c>
      <c r="E45" s="150">
        <f>+[6]rdo!E45</f>
        <v>0</v>
      </c>
      <c r="F45" s="141">
        <f t="shared" si="4"/>
        <v>0</v>
      </c>
      <c r="G45" s="151"/>
      <c r="H45" s="152">
        <f>SUM(D45+[2]Hoja1!$I$44)</f>
        <v>290385.82999999996</v>
      </c>
      <c r="I45" s="150">
        <f>SUM(E45+[2]Hoja1!$J$44)</f>
        <v>169352.92368459678</v>
      </c>
      <c r="J45" s="153">
        <f t="shared" si="5"/>
        <v>121032.90631540318</v>
      </c>
      <c r="K45" s="85"/>
      <c r="L45" s="89">
        <f>+D45+[5]COMPRES!$L$45</f>
        <v>0.01</v>
      </c>
      <c r="M45" s="90">
        <f>+[6]RDOACUM!L44</f>
        <v>0</v>
      </c>
      <c r="N45" s="103">
        <f t="shared" si="6"/>
        <v>0.01</v>
      </c>
    </row>
    <row r="46" spans="1:14">
      <c r="A46" s="95" t="s">
        <v>112</v>
      </c>
      <c r="C46" s="96"/>
      <c r="D46" s="89">
        <f>+[3]Hoja1!$AQ$46</f>
        <v>3881.2651450741228</v>
      </c>
      <c r="E46" s="90">
        <f>SUM([6]rdo!E46)</f>
        <v>7183.87</v>
      </c>
      <c r="F46" s="141">
        <f t="shared" si="4"/>
        <v>-3302.6048549258771</v>
      </c>
      <c r="G46" s="92"/>
      <c r="H46" s="93">
        <f>SUM(D46+[2]Hoja1!$I$45)</f>
        <v>3881.2651450741228</v>
      </c>
      <c r="I46" s="90">
        <f>SUM(E46+[2]Hoja1!$J$45)</f>
        <v>7183.87</v>
      </c>
      <c r="J46" s="149">
        <f t="shared" si="5"/>
        <v>-3302.6048549258771</v>
      </c>
      <c r="K46" s="85"/>
      <c r="L46" s="89">
        <f>+D46+[5]COMPRES!$L$46</f>
        <v>82400.839353756193</v>
      </c>
      <c r="M46" s="90">
        <f>+[6]RDOACUM!L45</f>
        <v>85267.29</v>
      </c>
      <c r="N46" s="103">
        <f t="shared" si="6"/>
        <v>-2866.4506462438003</v>
      </c>
    </row>
    <row r="47" spans="1:14">
      <c r="A47" s="95" t="s">
        <v>113</v>
      </c>
      <c r="C47" s="96"/>
      <c r="D47" s="89">
        <f>+[3]Hoja1!$AQ$47</f>
        <v>26965.969534004646</v>
      </c>
      <c r="E47" s="154">
        <f>SUM([6]rdo!E47)</f>
        <v>0</v>
      </c>
      <c r="F47" s="141">
        <f>SUM(D47-E47)</f>
        <v>26965.969534004646</v>
      </c>
      <c r="G47" s="92"/>
      <c r="H47" s="93">
        <f>SUM(D47+[2]Hoja1!$I$46)</f>
        <v>174860.96953400463</v>
      </c>
      <c r="I47" s="90">
        <f>SUM(E47+[2]Hoja1!$J$46)</f>
        <v>208716.60819465137</v>
      </c>
      <c r="J47" s="103">
        <f t="shared" si="5"/>
        <v>-33855.638660646742</v>
      </c>
      <c r="K47" s="85"/>
      <c r="L47" s="89">
        <f>+D47+[5]COMPRES!$L$47</f>
        <v>42842.664173077617</v>
      </c>
      <c r="M47" s="90">
        <f>+[6]RDOACUM!L46</f>
        <v>5797.85</v>
      </c>
      <c r="N47" s="103">
        <f t="shared" ref="N47:N54" si="7">SUM(L47-M47)</f>
        <v>37044.814173077619</v>
      </c>
    </row>
    <row r="48" spans="1:14">
      <c r="B48" s="77" t="s">
        <v>114</v>
      </c>
      <c r="C48" s="96"/>
      <c r="D48" s="104">
        <f>SUM(D40:D47)</f>
        <v>716739.28174276685</v>
      </c>
      <c r="E48" s="155">
        <f>SUM(E40:E47)</f>
        <v>301130.7</v>
      </c>
      <c r="F48" s="106">
        <f t="shared" si="4"/>
        <v>415608.58174276684</v>
      </c>
      <c r="G48" s="107"/>
      <c r="H48" s="108">
        <f>SUM(H40:H47)</f>
        <v>656317770.09174275</v>
      </c>
      <c r="I48" s="105">
        <f>SUM(I40:I47)</f>
        <v>-31578405.355815832</v>
      </c>
      <c r="J48" s="109">
        <f t="shared" si="5"/>
        <v>687896175.44755864</v>
      </c>
      <c r="K48" s="85"/>
      <c r="L48" s="104">
        <f>SUM(L40:L47)</f>
        <v>2387644.6434857831</v>
      </c>
      <c r="M48" s="155">
        <f>SUM(M40:M47)</f>
        <v>2243820.54</v>
      </c>
      <c r="N48" s="109">
        <f t="shared" si="7"/>
        <v>143824.1034857831</v>
      </c>
    </row>
    <row r="49" spans="1:15">
      <c r="C49" s="78" t="s">
        <v>115</v>
      </c>
      <c r="D49" s="156">
        <f>SUM(D48,D39)</f>
        <v>89210296.052162349</v>
      </c>
      <c r="E49" s="155">
        <f>SUM(E48,E39)</f>
        <v>102911929.56</v>
      </c>
      <c r="F49" s="106">
        <f t="shared" si="4"/>
        <v>-13701633.507837653</v>
      </c>
      <c r="G49" s="157"/>
      <c r="H49" s="158">
        <f>SUM(H48,H39)</f>
        <v>1397378803.2721624</v>
      </c>
      <c r="I49" s="155">
        <f>SUM(I48,I39)</f>
        <v>37854056.219559893</v>
      </c>
      <c r="J49" s="109">
        <f t="shared" si="5"/>
        <v>1359524747.0526025</v>
      </c>
      <c r="K49" s="85"/>
      <c r="L49" s="156">
        <f>SUM(L48,L39)</f>
        <v>390195422.49581444</v>
      </c>
      <c r="M49" s="155">
        <f>SUM(M48,M39)</f>
        <v>404709744.37</v>
      </c>
      <c r="N49" s="109">
        <f t="shared" si="7"/>
        <v>-14514321.874185562</v>
      </c>
    </row>
    <row r="50" spans="1:15">
      <c r="A50" s="95" t="s">
        <v>116</v>
      </c>
      <c r="C50" s="96"/>
      <c r="D50" s="138">
        <v>0</v>
      </c>
      <c r="E50" s="136">
        <f>+[6]IYE!K51</f>
        <v>22110</v>
      </c>
      <c r="F50" s="137">
        <f t="shared" si="4"/>
        <v>-22110</v>
      </c>
      <c r="G50" s="148"/>
      <c r="H50" s="138">
        <f>SUM(D50+[2]Hoja1!$I$49)</f>
        <v>655739271.24000001</v>
      </c>
      <c r="I50" s="136">
        <f>SUM(E50+[2]Hoja1!$J$49)</f>
        <v>-31896594.151584148</v>
      </c>
      <c r="J50" s="139">
        <f t="shared" si="5"/>
        <v>687635865.39158416</v>
      </c>
      <c r="K50" s="85"/>
      <c r="L50" s="97">
        <f>+D50+[5]COMPRES!$L$50</f>
        <v>0</v>
      </c>
      <c r="M50" s="98">
        <f>+[6]IYE!M51</f>
        <v>22110</v>
      </c>
      <c r="N50" s="139">
        <f t="shared" si="7"/>
        <v>-22110</v>
      </c>
    </row>
    <row r="51" spans="1:15">
      <c r="A51" s="95" t="s">
        <v>117</v>
      </c>
      <c r="C51" s="96"/>
      <c r="D51" s="102">
        <v>0</v>
      </c>
      <c r="E51" s="159">
        <f>+[6]IYE!K52</f>
        <v>0</v>
      </c>
      <c r="F51" s="141">
        <f>SUM(D51-E51)</f>
        <v>0</v>
      </c>
      <c r="G51" s="148"/>
      <c r="H51" s="102">
        <f>SUM(D51+[2]Hoja1!$I$50)</f>
        <v>168000</v>
      </c>
      <c r="I51" s="90">
        <f>SUM(E51+[2]Hoja1!$J$50)</f>
        <v>36500</v>
      </c>
      <c r="J51" s="103">
        <f t="shared" si="5"/>
        <v>131500</v>
      </c>
      <c r="K51" s="85"/>
      <c r="L51" s="89">
        <f>+D51+[5]COMPRES!$L$51</f>
        <v>100000</v>
      </c>
      <c r="M51" s="90">
        <f>+[6]IYE!M52</f>
        <v>35446.5</v>
      </c>
      <c r="N51" s="103">
        <f t="shared" si="7"/>
        <v>64553.5</v>
      </c>
    </row>
    <row r="52" spans="1:15">
      <c r="A52" s="95" t="s">
        <v>118</v>
      </c>
      <c r="C52" s="96"/>
      <c r="D52" s="102">
        <v>0</v>
      </c>
      <c r="E52" s="159">
        <f>+[6]IYE!K53</f>
        <v>0</v>
      </c>
      <c r="F52" s="141">
        <f t="shared" si="4"/>
        <v>0</v>
      </c>
      <c r="G52" s="148"/>
      <c r="H52" s="102">
        <f>SUM(D52+[2]Hoja1!$I$51)</f>
        <v>181001.05</v>
      </c>
      <c r="I52" s="111">
        <f>SUM(E52+[2]Hoja1!$J$51)</f>
        <v>358031.95</v>
      </c>
      <c r="J52" s="103">
        <f t="shared" si="5"/>
        <v>-177030.90000000002</v>
      </c>
      <c r="K52" s="85"/>
      <c r="L52" s="89">
        <f>+D52+[5]COMPRES!$L$52</f>
        <v>0</v>
      </c>
      <c r="M52" s="90">
        <f>+[6]IYE!M53</f>
        <v>0</v>
      </c>
      <c r="N52" s="103">
        <f t="shared" si="7"/>
        <v>0</v>
      </c>
    </row>
    <row r="53" spans="1:15">
      <c r="A53" s="95" t="s">
        <v>119</v>
      </c>
      <c r="C53" s="96"/>
      <c r="D53" s="102">
        <f>4529751-3000000+50000</f>
        <v>1579751</v>
      </c>
      <c r="E53" s="159">
        <f>+[6]IYE!K54</f>
        <v>1099868.19</v>
      </c>
      <c r="F53" s="141">
        <f t="shared" si="4"/>
        <v>479882.81000000006</v>
      </c>
      <c r="G53" s="148"/>
      <c r="H53" s="102">
        <f>SUM(D53+[2]Hoja1!$I$52)</f>
        <v>1579751</v>
      </c>
      <c r="I53" s="90">
        <f>SUM(E53+[2]Hoja1!$J$52)</f>
        <v>1099868.19</v>
      </c>
      <c r="J53" s="103">
        <f t="shared" si="5"/>
        <v>479882.81000000006</v>
      </c>
      <c r="K53" s="85"/>
      <c r="L53" s="89">
        <f>+D53+[5]COMPRES!$L$53</f>
        <v>10639253</v>
      </c>
      <c r="M53" s="90">
        <f>+[6]IYE!M54</f>
        <v>10062793.84</v>
      </c>
      <c r="N53" s="103">
        <f t="shared" si="7"/>
        <v>576459.16000000015</v>
      </c>
    </row>
    <row r="54" spans="1:15">
      <c r="A54" s="95" t="s">
        <v>120</v>
      </c>
      <c r="C54" s="96"/>
      <c r="D54" s="102">
        <v>0</v>
      </c>
      <c r="E54" s="159">
        <f>+[6]IYE!K55</f>
        <v>0</v>
      </c>
      <c r="F54" s="141">
        <f>SUM(D54-E54)</f>
        <v>0</v>
      </c>
      <c r="G54" s="148"/>
      <c r="H54" s="102">
        <f>SUM(D54+[2]Hoja1!$I$53)</f>
        <v>23713675.899999999</v>
      </c>
      <c r="I54" s="90">
        <f>SUM(E54+[2]Hoja1!$J$53)</f>
        <v>-4676884.8999999985</v>
      </c>
      <c r="J54" s="103">
        <f t="shared" si="5"/>
        <v>28390560.799999997</v>
      </c>
      <c r="K54" s="85"/>
      <c r="L54" s="89">
        <f>+D54+[5]COMPRES!$L$54</f>
        <v>0</v>
      </c>
      <c r="M54" s="90">
        <f>+[6]IYE!M55</f>
        <v>20087.530000000002</v>
      </c>
      <c r="N54" s="103">
        <f t="shared" si="7"/>
        <v>-20087.530000000002</v>
      </c>
      <c r="O54" s="113"/>
    </row>
    <row r="55" spans="1:15">
      <c r="A55" s="95" t="s">
        <v>121</v>
      </c>
      <c r="C55" s="96"/>
      <c r="D55" s="102">
        <v>2950000</v>
      </c>
      <c r="E55" s="159">
        <f>+[6]IYE!K56</f>
        <v>692902.12</v>
      </c>
      <c r="F55" s="141">
        <f t="shared" si="4"/>
        <v>2257097.88</v>
      </c>
      <c r="G55" s="148"/>
      <c r="H55" s="102">
        <f>SUM(D55+[2]Hoja1!$I$54)</f>
        <v>2966195</v>
      </c>
      <c r="I55" s="90">
        <f>SUM(E55+[2]Hoja1!$J$54)</f>
        <v>1028039.12</v>
      </c>
      <c r="J55" s="103">
        <f t="shared" si="5"/>
        <v>1938155.88</v>
      </c>
      <c r="K55" s="85"/>
      <c r="L55" s="89">
        <f>+D55+[5]COMPRES!$L$55</f>
        <v>7550000</v>
      </c>
      <c r="M55" s="90">
        <f>+[6]IYE!M56</f>
        <v>4670610.33</v>
      </c>
      <c r="N55" s="103">
        <f t="shared" ref="N55:N62" si="8">SUM(L55-M55)</f>
        <v>2879389.67</v>
      </c>
    </row>
    <row r="56" spans="1:15">
      <c r="A56" s="95" t="s">
        <v>122</v>
      </c>
      <c r="C56" s="96"/>
      <c r="D56" s="102">
        <v>300000</v>
      </c>
      <c r="E56" s="159">
        <f>+[6]IYE!K57</f>
        <v>291361.18</v>
      </c>
      <c r="F56" s="141">
        <f t="shared" si="4"/>
        <v>8638.820000000007</v>
      </c>
      <c r="G56" s="148"/>
      <c r="H56" s="102">
        <f>SUM(D56+[2]Hoja1!$I$55)</f>
        <v>2046494.88</v>
      </c>
      <c r="I56" s="90">
        <f>SUM(E56+[2]Hoja1!$J$55)</f>
        <v>1440972.7500000002</v>
      </c>
      <c r="J56" s="103">
        <f t="shared" si="5"/>
        <v>605522.12999999966</v>
      </c>
      <c r="K56" s="85"/>
      <c r="L56" s="89">
        <f>+D56+[5]COMPRES!$L$56</f>
        <v>2039751</v>
      </c>
      <c r="M56" s="90">
        <f>+[6]IYE!M57</f>
        <v>1555579.23</v>
      </c>
      <c r="N56" s="103">
        <f t="shared" si="8"/>
        <v>484171.77</v>
      </c>
    </row>
    <row r="57" spans="1:15">
      <c r="A57" s="95" t="s">
        <v>123</v>
      </c>
      <c r="C57" s="96"/>
      <c r="D57" s="102">
        <v>400000</v>
      </c>
      <c r="E57" s="159">
        <f>+[6]IYE!K58</f>
        <v>876176</v>
      </c>
      <c r="F57" s="141">
        <f t="shared" si="4"/>
        <v>-476176</v>
      </c>
      <c r="G57" s="148"/>
      <c r="H57" s="102">
        <f>SUM(D57+[2]Hoja1!$I$56)</f>
        <v>4612298.28</v>
      </c>
      <c r="I57" s="90">
        <f>SUM(E57+[2]Hoja1!$J$56)</f>
        <v>858265.26999999955</v>
      </c>
      <c r="J57" s="103">
        <f t="shared" si="5"/>
        <v>3754033.0100000007</v>
      </c>
      <c r="K57" s="85"/>
      <c r="L57" s="89">
        <f>+D57+[5]COMPRES!$L$57</f>
        <v>400000</v>
      </c>
      <c r="M57" s="90">
        <f>+[6]IYE!M58</f>
        <v>1012656</v>
      </c>
      <c r="N57" s="103">
        <f t="shared" si="8"/>
        <v>-612656</v>
      </c>
    </row>
    <row r="58" spans="1:15">
      <c r="A58" s="95" t="s">
        <v>124</v>
      </c>
      <c r="C58" s="96"/>
      <c r="D58" s="102">
        <v>510000</v>
      </c>
      <c r="E58" s="159">
        <f>+[6]IYE!K59</f>
        <v>516043</v>
      </c>
      <c r="F58" s="141">
        <f t="shared" si="4"/>
        <v>-6043</v>
      </c>
      <c r="G58" s="148"/>
      <c r="H58" s="102">
        <f>SUM(D58+[2]Hoja1!$I$57)</f>
        <v>1718098</v>
      </c>
      <c r="I58" s="90">
        <f>SUM(E58+[2]Hoja1!$J$57)</f>
        <v>3466636.19</v>
      </c>
      <c r="J58" s="103">
        <f t="shared" si="5"/>
        <v>-1748538.19</v>
      </c>
      <c r="K58" s="85"/>
      <c r="L58" s="89">
        <f>+D58+[5]COMPRES!$L$58</f>
        <v>2220000</v>
      </c>
      <c r="M58" s="90">
        <f>+[6]IYE!M59</f>
        <v>1949241.17</v>
      </c>
      <c r="N58" s="103">
        <f t="shared" si="8"/>
        <v>270758.83000000007</v>
      </c>
    </row>
    <row r="59" spans="1:15">
      <c r="A59" s="95" t="s">
        <v>125</v>
      </c>
      <c r="C59" s="96"/>
      <c r="D59" s="102">
        <v>0</v>
      </c>
      <c r="E59" s="159">
        <f>+[6]IYE!K60</f>
        <v>0</v>
      </c>
      <c r="F59" s="141">
        <f t="shared" si="4"/>
        <v>0</v>
      </c>
      <c r="G59" s="148"/>
      <c r="H59" s="102">
        <f>SUM(D59+[2]Hoja1!$I$58)</f>
        <v>-548545.14000000013</v>
      </c>
      <c r="I59" s="111">
        <f>SUM(E59+[2]Hoja1!$J$58)</f>
        <v>2881176.21</v>
      </c>
      <c r="J59" s="103">
        <f t="shared" si="5"/>
        <v>-3429721.35</v>
      </c>
      <c r="K59" s="85"/>
      <c r="L59" s="89">
        <f>+D59+[5]COMPRES!$L$59</f>
        <v>10000</v>
      </c>
      <c r="M59" s="90">
        <f>+[6]IYE!M60</f>
        <v>7000</v>
      </c>
      <c r="N59" s="103">
        <f t="shared" si="8"/>
        <v>3000</v>
      </c>
    </row>
    <row r="60" spans="1:15">
      <c r="A60" s="95" t="s">
        <v>126</v>
      </c>
      <c r="C60" s="96"/>
      <c r="D60" s="102">
        <v>0</v>
      </c>
      <c r="E60" s="159">
        <f>+[6]IYE!K61</f>
        <v>0</v>
      </c>
      <c r="F60" s="141">
        <f t="shared" si="4"/>
        <v>0</v>
      </c>
      <c r="G60" s="148"/>
      <c r="H60" s="102"/>
      <c r="I60" s="111"/>
      <c r="J60" s="103"/>
      <c r="K60" s="85"/>
      <c r="L60" s="89">
        <f>+D60+[5]COMPRES!$L$60</f>
        <v>0</v>
      </c>
      <c r="M60" s="90">
        <f>+[6]IYE!M61</f>
        <v>0</v>
      </c>
      <c r="N60" s="103"/>
    </row>
    <row r="61" spans="1:15">
      <c r="B61" s="77" t="s">
        <v>127</v>
      </c>
      <c r="C61" s="96"/>
      <c r="D61" s="160">
        <f>SUM(D50:D60)</f>
        <v>5739751</v>
      </c>
      <c r="E61" s="161">
        <f>SUM(E50:E60)</f>
        <v>3498460.49</v>
      </c>
      <c r="F61" s="106">
        <f t="shared" si="4"/>
        <v>2241290.5099999998</v>
      </c>
      <c r="G61" s="107"/>
      <c r="H61" s="162">
        <f>SUM(H50:H59)</f>
        <v>692176240.20999992</v>
      </c>
      <c r="I61" s="161">
        <f>SUM(I50:I59)</f>
        <v>-25403989.371584147</v>
      </c>
      <c r="J61" s="109">
        <f>SUM(J50:J59)</f>
        <v>717580229.58158398</v>
      </c>
      <c r="K61" s="85"/>
      <c r="L61" s="160">
        <f>SUM(L50:L60)</f>
        <v>22959004</v>
      </c>
      <c r="M61" s="161">
        <f>SUM(M50:M60)</f>
        <v>19335524.600000001</v>
      </c>
      <c r="N61" s="109">
        <f t="shared" si="8"/>
        <v>3623479.3999999985</v>
      </c>
    </row>
    <row r="62" spans="1:15">
      <c r="C62" s="78" t="s">
        <v>128</v>
      </c>
      <c r="D62" s="163">
        <f>SUM(D49+D61)</f>
        <v>94950047.052162349</v>
      </c>
      <c r="E62" s="164">
        <f>SUM(E49+E61)</f>
        <v>106410390.05</v>
      </c>
      <c r="F62" s="118">
        <f t="shared" si="4"/>
        <v>-11460342.997837648</v>
      </c>
      <c r="G62" s="119"/>
      <c r="H62" s="165">
        <f>SUM(H49+H61)</f>
        <v>2089555043.4821625</v>
      </c>
      <c r="I62" s="164">
        <f>SUM(I49+I61)</f>
        <v>12450066.847975746</v>
      </c>
      <c r="J62" s="166">
        <f>SUM(J49+J61)</f>
        <v>2077104976.6341865</v>
      </c>
      <c r="K62" s="85"/>
      <c r="L62" s="163">
        <f>SUM(L49+L61)</f>
        <v>413154426.49581444</v>
      </c>
      <c r="M62" s="164">
        <f>SUM(M49+M61)</f>
        <v>424045268.97000003</v>
      </c>
      <c r="N62" s="167">
        <f t="shared" si="8"/>
        <v>-10890842.474185586</v>
      </c>
    </row>
    <row r="63" spans="1:15">
      <c r="A63" s="131" t="s">
        <v>129</v>
      </c>
      <c r="C63" s="78"/>
      <c r="D63" s="89"/>
      <c r="E63" s="132"/>
      <c r="F63" s="91"/>
      <c r="G63" s="92"/>
      <c r="H63" s="89"/>
      <c r="I63" s="132"/>
      <c r="J63" s="91"/>
      <c r="K63" s="85"/>
      <c r="L63" s="89"/>
      <c r="M63" s="132"/>
      <c r="N63" s="91"/>
    </row>
    <row r="64" spans="1:15">
      <c r="A64" s="95" t="s">
        <v>99</v>
      </c>
      <c r="C64" s="78"/>
      <c r="D64" s="97">
        <f t="shared" ref="D64:D69" si="9">+E64</f>
        <v>0</v>
      </c>
      <c r="E64" s="98">
        <f>SUM([6]rdo!E52)</f>
        <v>0</v>
      </c>
      <c r="F64" s="99">
        <f t="shared" si="4"/>
        <v>0</v>
      </c>
      <c r="G64" s="92"/>
      <c r="H64" s="97">
        <f>SUM(D64+[2]Hoja1!$I$61)</f>
        <v>30565546.969999999</v>
      </c>
      <c r="I64" s="98">
        <f>SUM(E64+[2]Hoja1!$J$61)</f>
        <v>3266212.2900000014</v>
      </c>
      <c r="J64" s="99">
        <f t="shared" si="5"/>
        <v>27299334.679999996</v>
      </c>
      <c r="K64" s="85"/>
      <c r="L64" s="97">
        <f t="shared" ref="L64:L69" si="10">+M64</f>
        <v>413710</v>
      </c>
      <c r="M64" s="98">
        <f>+[6]RDOACUM!L51</f>
        <v>413710</v>
      </c>
      <c r="N64" s="99">
        <f t="shared" ref="N64:N73" si="11">SUM(L64-M64)</f>
        <v>0</v>
      </c>
    </row>
    <row r="65" spans="1:14">
      <c r="A65" s="95" t="s">
        <v>100</v>
      </c>
      <c r="C65" s="78"/>
      <c r="D65" s="110">
        <f t="shared" si="9"/>
        <v>615311.46</v>
      </c>
      <c r="E65" s="111">
        <f>SUM([6]rdo!E53)</f>
        <v>615311.46</v>
      </c>
      <c r="F65" s="141">
        <f t="shared" si="4"/>
        <v>0</v>
      </c>
      <c r="G65" s="92"/>
      <c r="H65" s="110">
        <f>SUM(D65+[2]Hoja1!$I$63)</f>
        <v>9139691.4600000009</v>
      </c>
      <c r="I65" s="90">
        <f>SUM(E65+[2]Hoja1!$J$63)</f>
        <v>9137172.4600000009</v>
      </c>
      <c r="J65" s="141">
        <f t="shared" si="5"/>
        <v>2519</v>
      </c>
      <c r="K65" s="85"/>
      <c r="L65" s="168">
        <f t="shared" si="10"/>
        <v>4213551.0199999996</v>
      </c>
      <c r="M65" s="90">
        <f>+[6]RDOACUM!L52</f>
        <v>4213551.0199999996</v>
      </c>
      <c r="N65" s="141">
        <f t="shared" si="11"/>
        <v>0</v>
      </c>
    </row>
    <row r="66" spans="1:14">
      <c r="A66" s="95" t="s">
        <v>130</v>
      </c>
      <c r="C66" s="78"/>
      <c r="D66" s="110">
        <f t="shared" si="9"/>
        <v>504083.84</v>
      </c>
      <c r="E66" s="111">
        <f>SUM([6]rdo!E54)</f>
        <v>504083.84</v>
      </c>
      <c r="F66" s="141">
        <f t="shared" si="4"/>
        <v>0</v>
      </c>
      <c r="G66" s="92"/>
      <c r="H66" s="110" t="e">
        <f>SUM(D66+[2]Hoja1!$I$64)</f>
        <v>#REF!</v>
      </c>
      <c r="I66" s="90" t="e">
        <f>SUM(E66+[2]Hoja1!$J$64)</f>
        <v>#REF!</v>
      </c>
      <c r="J66" s="141" t="e">
        <f t="shared" si="5"/>
        <v>#REF!</v>
      </c>
      <c r="K66" s="85"/>
      <c r="L66" s="168">
        <f t="shared" si="10"/>
        <v>2530494.5700000003</v>
      </c>
      <c r="M66" s="90">
        <f>+[6]RDOACUM!L53</f>
        <v>2530494.5700000003</v>
      </c>
      <c r="N66" s="141">
        <f t="shared" si="11"/>
        <v>0</v>
      </c>
    </row>
    <row r="67" spans="1:14">
      <c r="A67" s="95" t="s">
        <v>102</v>
      </c>
      <c r="C67" s="78"/>
      <c r="D67" s="110">
        <f t="shared" si="9"/>
        <v>100902.65</v>
      </c>
      <c r="E67" s="111">
        <f>SUM([6]rdo!E55)</f>
        <v>100902.65</v>
      </c>
      <c r="F67" s="141">
        <f t="shared" si="4"/>
        <v>0</v>
      </c>
      <c r="G67" s="92"/>
      <c r="H67" s="110">
        <f>SUM(D67+[2]Hoja1!$I$65)</f>
        <v>10607628.220000001</v>
      </c>
      <c r="I67" s="90">
        <f>SUM(E67+[2]Hoja1!$J$65)</f>
        <v>103421.65</v>
      </c>
      <c r="J67" s="141">
        <f t="shared" si="5"/>
        <v>10504206.57</v>
      </c>
      <c r="K67" s="85"/>
      <c r="L67" s="168">
        <f t="shared" si="10"/>
        <v>691747.54</v>
      </c>
      <c r="M67" s="90">
        <f>+[6]RDOACUM!L54</f>
        <v>691747.54</v>
      </c>
      <c r="N67" s="141">
        <f t="shared" si="11"/>
        <v>0</v>
      </c>
    </row>
    <row r="68" spans="1:14">
      <c r="A68" s="95" t="s">
        <v>131</v>
      </c>
      <c r="C68" s="78"/>
      <c r="D68" s="110">
        <f t="shared" si="9"/>
        <v>0</v>
      </c>
      <c r="E68" s="111">
        <f>SUM([6]rdo!E56)</f>
        <v>0</v>
      </c>
      <c r="F68" s="141">
        <f t="shared" si="4"/>
        <v>0</v>
      </c>
      <c r="G68" s="92"/>
      <c r="H68" s="110">
        <f>SUM(D68+[2]Hoja1!$I$66)</f>
        <v>10183033.52</v>
      </c>
      <c r="I68" s="90">
        <f>SUM(E68+[2]Hoja1!$J$66)</f>
        <v>59</v>
      </c>
      <c r="J68" s="141">
        <f t="shared" si="5"/>
        <v>10182974.52</v>
      </c>
      <c r="K68" s="85"/>
      <c r="L68" s="168">
        <f t="shared" si="10"/>
        <v>0</v>
      </c>
      <c r="M68" s="90">
        <f>+[6]RDOACUM!L55</f>
        <v>0</v>
      </c>
      <c r="N68" s="141">
        <f t="shared" si="11"/>
        <v>0</v>
      </c>
    </row>
    <row r="69" spans="1:14">
      <c r="A69" s="95" t="s">
        <v>103</v>
      </c>
      <c r="C69" s="78"/>
      <c r="D69" s="110">
        <f t="shared" si="9"/>
        <v>628422.25</v>
      </c>
      <c r="E69" s="111">
        <f>SUM([6]rdo!E57)</f>
        <v>628422.25</v>
      </c>
      <c r="F69" s="141">
        <f t="shared" si="4"/>
        <v>0</v>
      </c>
      <c r="G69" s="92"/>
      <c r="H69" s="110">
        <f>SUM(D69+[2]Hoja1!$I$67)</f>
        <v>1631740.46</v>
      </c>
      <c r="I69" s="90">
        <f>SUM(E69+[2]Hoja1!$J$67)</f>
        <v>628584.25</v>
      </c>
      <c r="J69" s="141">
        <f t="shared" si="5"/>
        <v>1003156.21</v>
      </c>
      <c r="K69" s="85"/>
      <c r="L69" s="168">
        <f t="shared" si="10"/>
        <v>2665453.1</v>
      </c>
      <c r="M69" s="90">
        <f>+[6]RDOACUM!L56</f>
        <v>2665453.1</v>
      </c>
      <c r="N69" s="141">
        <f t="shared" si="11"/>
        <v>0</v>
      </c>
    </row>
    <row r="70" spans="1:14">
      <c r="B70" s="77" t="s">
        <v>132</v>
      </c>
      <c r="C70" s="78"/>
      <c r="D70" s="169">
        <f>SUM(D64:D69)</f>
        <v>1848720.2</v>
      </c>
      <c r="E70" s="170">
        <f>SUM(E64:E69)</f>
        <v>1848720.2</v>
      </c>
      <c r="F70" s="171">
        <f t="shared" si="4"/>
        <v>0</v>
      </c>
      <c r="G70" s="107"/>
      <c r="H70" s="172" t="e">
        <f>SUM(H64:H69)</f>
        <v>#REF!</v>
      </c>
      <c r="I70" s="170" t="e">
        <f>SUM(I64:I69)</f>
        <v>#REF!</v>
      </c>
      <c r="J70" s="173" t="e">
        <f t="shared" si="5"/>
        <v>#REF!</v>
      </c>
      <c r="K70" s="85"/>
      <c r="L70" s="169">
        <f>SUM(L64:L69)</f>
        <v>10514956.23</v>
      </c>
      <c r="M70" s="170">
        <f>SUM(M64:M69)</f>
        <v>10514956.23</v>
      </c>
      <c r="N70" s="173">
        <f t="shared" si="11"/>
        <v>0</v>
      </c>
    </row>
    <row r="71" spans="1:14">
      <c r="A71" s="95" t="s">
        <v>119</v>
      </c>
      <c r="B71" s="77"/>
      <c r="C71" s="78"/>
      <c r="D71" s="97">
        <f>+E71</f>
        <v>0</v>
      </c>
      <c r="E71" s="98">
        <f>+[6]IYE!K73</f>
        <v>0</v>
      </c>
      <c r="F71" s="99">
        <f t="shared" si="4"/>
        <v>0</v>
      </c>
      <c r="G71" s="92"/>
      <c r="H71" s="97">
        <f>SUM(D71+[2]Hoja1!$I$69)</f>
        <v>6363922.6299999999</v>
      </c>
      <c r="I71" s="98">
        <f>SUM(E71+[2]Hoja1!$J$69)</f>
        <v>118</v>
      </c>
      <c r="J71" s="99">
        <f>SUM(H71-I71)</f>
        <v>6363804.6299999999</v>
      </c>
      <c r="K71" s="85"/>
      <c r="L71" s="97">
        <f>+M71</f>
        <v>0</v>
      </c>
      <c r="M71" s="98">
        <f>+[6]IYE!M73</f>
        <v>0</v>
      </c>
      <c r="N71" s="99">
        <f t="shared" si="11"/>
        <v>0</v>
      </c>
    </row>
    <row r="72" spans="1:14">
      <c r="A72" s="95" t="s">
        <v>133</v>
      </c>
      <c r="C72" s="78"/>
      <c r="D72" s="110">
        <f>+E72</f>
        <v>748987.29</v>
      </c>
      <c r="E72" s="111">
        <f>+[6]IYE!K74</f>
        <v>748987.29</v>
      </c>
      <c r="F72" s="141">
        <f t="shared" si="4"/>
        <v>0</v>
      </c>
      <c r="G72" s="92"/>
      <c r="H72" s="102" t="e">
        <f>SUM(D72+[2]Hoja1!$I$70)</f>
        <v>#REF!</v>
      </c>
      <c r="I72" s="90" t="e">
        <f>SUM(E72+[2]Hoja1!$J$70)</f>
        <v>#REF!</v>
      </c>
      <c r="J72" s="103" t="e">
        <f t="shared" si="5"/>
        <v>#REF!</v>
      </c>
      <c r="K72" s="85"/>
      <c r="L72" s="168">
        <f>+M72</f>
        <v>4844305.88</v>
      </c>
      <c r="M72" s="90">
        <f>+[6]IYE!M74</f>
        <v>4844305.88</v>
      </c>
      <c r="N72" s="103">
        <f t="shared" si="11"/>
        <v>0</v>
      </c>
    </row>
    <row r="73" spans="1:14">
      <c r="A73" s="95" t="s">
        <v>134</v>
      </c>
      <c r="C73" s="78"/>
      <c r="D73" s="110">
        <f>+E73</f>
        <v>0</v>
      </c>
      <c r="E73" s="111">
        <f>+[6]IYE!K75</f>
        <v>0</v>
      </c>
      <c r="F73" s="141">
        <f t="shared" si="4"/>
        <v>0</v>
      </c>
      <c r="G73" s="92"/>
      <c r="H73" s="102">
        <f>SUM(D73+[2]Hoja1!$I$71)</f>
        <v>58016772.629999995</v>
      </c>
      <c r="I73" s="150">
        <f>SUM(E73+[2]Hoja1!$J$71)</f>
        <v>70</v>
      </c>
      <c r="J73" s="103">
        <f t="shared" si="5"/>
        <v>58016702.629999995</v>
      </c>
      <c r="K73" s="85"/>
      <c r="L73" s="168">
        <f>+M73</f>
        <v>0</v>
      </c>
      <c r="M73" s="90">
        <f>+[6]IYE!M75</f>
        <v>0</v>
      </c>
      <c r="N73" s="103">
        <f t="shared" si="11"/>
        <v>0</v>
      </c>
    </row>
    <row r="74" spans="1:14">
      <c r="B74" s="77" t="s">
        <v>135</v>
      </c>
      <c r="C74" s="96"/>
      <c r="D74" s="169">
        <f>SUM(D71:D73)</f>
        <v>748987.29</v>
      </c>
      <c r="E74" s="170">
        <f>SUM(E71:E73)</f>
        <v>748987.29</v>
      </c>
      <c r="F74" s="171">
        <f>SUM(F71:F73)</f>
        <v>0</v>
      </c>
      <c r="G74" s="107"/>
      <c r="H74" s="172" t="e">
        <f>SUM(H71:H73)</f>
        <v>#REF!</v>
      </c>
      <c r="I74" s="170" t="e">
        <f>SUM(I71:I73)</f>
        <v>#REF!</v>
      </c>
      <c r="J74" s="173" t="e">
        <f t="shared" si="5"/>
        <v>#REF!</v>
      </c>
      <c r="K74" s="85"/>
      <c r="L74" s="169">
        <f>SUM(L71:L73)</f>
        <v>4844305.88</v>
      </c>
      <c r="M74" s="170">
        <f>SUM(M71:M73)</f>
        <v>4844305.88</v>
      </c>
      <c r="N74" s="173">
        <f>SUM(N71:N73)</f>
        <v>0</v>
      </c>
    </row>
    <row r="75" spans="1:14">
      <c r="B75" s="77"/>
      <c r="C75" s="78" t="s">
        <v>136</v>
      </c>
      <c r="D75" s="116">
        <f>SUM(D74,D70)</f>
        <v>2597707.4900000002</v>
      </c>
      <c r="E75" s="120">
        <f>SUM(E74,E70)</f>
        <v>2597707.4900000002</v>
      </c>
      <c r="F75" s="118">
        <f t="shared" si="4"/>
        <v>0</v>
      </c>
      <c r="G75" s="119"/>
      <c r="H75" s="120" t="e">
        <f>SUM(H74,H70)</f>
        <v>#REF!</v>
      </c>
      <c r="I75" s="120" t="e">
        <f>SUM(I74,I70)</f>
        <v>#REF!</v>
      </c>
      <c r="J75" s="121" t="e">
        <f t="shared" si="5"/>
        <v>#REF!</v>
      </c>
      <c r="K75" s="85"/>
      <c r="L75" s="116">
        <f>SUM(L74,L70)</f>
        <v>15359262.109999999</v>
      </c>
      <c r="M75" s="120">
        <f>SUM(M74,M70)</f>
        <v>15359262.109999999</v>
      </c>
      <c r="N75" s="121">
        <f>SUM(L75-M75)</f>
        <v>0</v>
      </c>
    </row>
    <row r="76" spans="1:14">
      <c r="C76" s="96"/>
      <c r="D76" s="89"/>
      <c r="E76" s="90"/>
      <c r="F76" s="91"/>
      <c r="G76" s="92"/>
      <c r="H76" s="93"/>
      <c r="I76" s="90"/>
      <c r="J76" s="94"/>
      <c r="K76" s="85"/>
      <c r="L76" s="89"/>
      <c r="M76" s="90"/>
      <c r="N76" s="94"/>
    </row>
    <row r="77" spans="1:14">
      <c r="C77" s="78" t="s">
        <v>137</v>
      </c>
      <c r="D77" s="116">
        <f>SUM(D62+D75)</f>
        <v>97547754.542162344</v>
      </c>
      <c r="E77" s="117">
        <f>SUM(E62+E75)</f>
        <v>109008097.53999999</v>
      </c>
      <c r="F77" s="118">
        <f>SUM(F62+F75)</f>
        <v>-11460342.997837648</v>
      </c>
      <c r="G77" s="92"/>
      <c r="H77" s="120" t="e">
        <f>SUM(H62+H75)</f>
        <v>#REF!</v>
      </c>
      <c r="I77" s="117" t="e">
        <f>SUM(I62+I75)</f>
        <v>#REF!</v>
      </c>
      <c r="J77" s="167" t="e">
        <f>SUM(J62+J75)</f>
        <v>#REF!</v>
      </c>
      <c r="K77" s="85"/>
      <c r="L77" s="116">
        <f>SUM(L62+L75)</f>
        <v>428513688.60581446</v>
      </c>
      <c r="M77" s="117">
        <f>SUM(M62+M75)</f>
        <v>439404531.08000004</v>
      </c>
      <c r="N77" s="167">
        <f>SUM(N62+N75)</f>
        <v>-10890842.474185586</v>
      </c>
    </row>
    <row r="78" spans="1:14" ht="15.75" thickBot="1">
      <c r="A78" s="174" t="s">
        <v>138</v>
      </c>
      <c r="B78" s="175"/>
      <c r="C78" s="176"/>
      <c r="D78" s="177"/>
      <c r="E78" s="178">
        <f>+E30-E77</f>
        <v>-39146302.169999987</v>
      </c>
      <c r="F78" s="179"/>
      <c r="G78" s="180"/>
      <c r="H78" s="181"/>
      <c r="I78" s="182" t="e">
        <f>SUM(I30-I77)</f>
        <v>#REF!</v>
      </c>
      <c r="J78" s="183"/>
      <c r="K78" s="184"/>
      <c r="L78" s="177"/>
      <c r="M78" s="178">
        <f>+M30-M77</f>
        <v>65428277.350000024</v>
      </c>
      <c r="N78" s="183"/>
    </row>
    <row r="79" spans="1:14">
      <c r="A79" s="185"/>
      <c r="B79"/>
      <c r="C79"/>
    </row>
    <row r="80" spans="1:14">
      <c r="A80" s="185"/>
      <c r="B80" s="185"/>
      <c r="C80" s="185"/>
    </row>
    <row r="81" spans="1:3">
      <c r="A81"/>
      <c r="B81" s="185"/>
      <c r="C81" s="185"/>
    </row>
  </sheetData>
  <mergeCells count="5">
    <mergeCell ref="A1:N1"/>
    <mergeCell ref="A2:N2"/>
    <mergeCell ref="A3:N3"/>
    <mergeCell ref="D5:F5"/>
    <mergeCell ref="L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2"/>
  <sheetViews>
    <sheetView workbookViewId="0">
      <selection activeCell="P14" sqref="P14"/>
    </sheetView>
  </sheetViews>
  <sheetFormatPr baseColWidth="10" defaultRowHeight="15"/>
  <cols>
    <col min="1" max="1" width="7.7109375" style="5" customWidth="1"/>
    <col min="2" max="2" width="22.42578125" style="5" customWidth="1"/>
    <col min="3" max="3" width="13.140625" style="5" hidden="1" customWidth="1"/>
    <col min="4" max="4" width="15.5703125" style="5" hidden="1" customWidth="1"/>
    <col min="5" max="5" width="15.85546875" style="5" hidden="1" customWidth="1"/>
    <col min="6" max="6" width="10.28515625" style="5" customWidth="1"/>
    <col min="7" max="7" width="14.140625" style="5" customWidth="1"/>
    <col min="8" max="8" width="5.140625" style="5" customWidth="1"/>
    <col min="9" max="9" width="11.42578125" style="5"/>
    <col min="10" max="10" width="16.85546875" style="5" customWidth="1"/>
    <col min="11" max="11" width="11.42578125" style="5"/>
    <col min="12" max="12" width="19" style="5" customWidth="1"/>
    <col min="13" max="13" width="2.7109375" style="5" hidden="1" customWidth="1"/>
    <col min="14" max="14" width="11.42578125" style="5"/>
  </cols>
  <sheetData>
    <row r="1" spans="1:1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>
      <c r="A2" s="4" t="s">
        <v>139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.75" thickBot="1">
      <c r="N3" s="6"/>
    </row>
    <row r="4" spans="1:15" ht="15.75" thickBot="1">
      <c r="A4" s="7" t="s">
        <v>2</v>
      </c>
      <c r="B4" s="8"/>
      <c r="C4" s="8"/>
      <c r="D4" s="8"/>
      <c r="E4" s="8"/>
      <c r="F4" s="8"/>
      <c r="G4" s="9" t="s">
        <v>3</v>
      </c>
      <c r="H4" s="10"/>
      <c r="I4" s="8"/>
      <c r="J4" s="8" t="s">
        <v>2</v>
      </c>
      <c r="K4" s="8"/>
      <c r="L4" s="11" t="s">
        <v>4</v>
      </c>
      <c r="M4" s="12"/>
      <c r="N4" s="6"/>
      <c r="O4" s="213"/>
    </row>
    <row r="5" spans="1:15" ht="15.75" thickBot="1">
      <c r="A5" s="13"/>
      <c r="B5" s="13"/>
      <c r="C5" s="13"/>
      <c r="D5" s="13"/>
      <c r="E5" s="13"/>
      <c r="F5" s="13"/>
      <c r="G5" s="14"/>
      <c r="H5" s="14"/>
      <c r="I5" s="13"/>
      <c r="J5" s="13"/>
      <c r="K5" s="13"/>
      <c r="L5" s="14"/>
      <c r="M5" s="15"/>
      <c r="N5" s="6"/>
    </row>
    <row r="6" spans="1:15">
      <c r="A6" s="16"/>
      <c r="B6" s="16"/>
      <c r="C6" s="16"/>
      <c r="D6" s="16"/>
      <c r="E6" s="16"/>
      <c r="F6" s="16"/>
      <c r="G6" s="17"/>
      <c r="H6" s="17"/>
      <c r="I6" s="16"/>
      <c r="J6" s="16"/>
      <c r="K6" s="16"/>
      <c r="N6" s="6"/>
    </row>
    <row r="7" spans="1:15">
      <c r="A7" s="18"/>
      <c r="B7" s="18"/>
      <c r="C7" s="18"/>
      <c r="D7" s="18"/>
      <c r="E7" s="18"/>
      <c r="F7" s="18"/>
      <c r="G7" s="19"/>
      <c r="H7" s="19"/>
      <c r="I7" s="18"/>
      <c r="J7" s="18"/>
      <c r="K7" s="18"/>
      <c r="L7" s="20"/>
      <c r="M7" s="20"/>
      <c r="N7" s="21"/>
    </row>
    <row r="8" spans="1:15">
      <c r="A8" s="22" t="s">
        <v>5</v>
      </c>
      <c r="B8" s="20"/>
      <c r="C8" s="20"/>
      <c r="D8" s="20"/>
      <c r="E8" s="20"/>
      <c r="F8" s="20"/>
      <c r="G8" s="23"/>
      <c r="H8" s="23"/>
      <c r="I8" s="22" t="s">
        <v>6</v>
      </c>
      <c r="J8" s="20"/>
      <c r="K8" s="20"/>
      <c r="L8" s="20"/>
      <c r="M8" s="20"/>
      <c r="N8" s="20"/>
    </row>
    <row r="9" spans="1:15">
      <c r="A9" s="20"/>
      <c r="B9" s="20"/>
      <c r="C9" s="20"/>
      <c r="D9" s="20"/>
      <c r="E9" s="20"/>
      <c r="F9" s="20"/>
      <c r="G9" s="23"/>
      <c r="H9" s="23"/>
      <c r="I9" s="20"/>
      <c r="J9" s="20"/>
      <c r="K9" s="20"/>
      <c r="L9" s="20"/>
      <c r="M9" s="20"/>
      <c r="N9" s="20"/>
    </row>
    <row r="10" spans="1:15">
      <c r="A10" s="24" t="s">
        <v>7</v>
      </c>
      <c r="B10" s="20"/>
      <c r="C10" s="20"/>
      <c r="D10" s="20"/>
      <c r="E10" s="20"/>
      <c r="F10" s="20"/>
      <c r="G10" s="23"/>
      <c r="H10" s="23"/>
      <c r="I10" s="24" t="s">
        <v>8</v>
      </c>
      <c r="J10" s="25"/>
      <c r="K10" s="25"/>
      <c r="L10" s="20"/>
      <c r="M10" s="20"/>
      <c r="N10" s="20"/>
    </row>
    <row r="11" spans="1:15">
      <c r="A11" s="20"/>
      <c r="B11" s="20"/>
      <c r="C11" s="20"/>
      <c r="D11" s="20"/>
      <c r="E11" s="20"/>
      <c r="F11" s="20"/>
      <c r="G11" s="23"/>
      <c r="H11" s="23"/>
      <c r="I11" s="20"/>
      <c r="J11" s="20"/>
      <c r="K11" s="20"/>
      <c r="L11" s="20"/>
      <c r="M11" s="20"/>
      <c r="N11" s="20"/>
    </row>
    <row r="12" spans="1:15">
      <c r="A12" s="20" t="s">
        <v>9</v>
      </c>
      <c r="B12" s="20"/>
      <c r="C12" s="20"/>
      <c r="D12" s="20"/>
      <c r="E12" s="20"/>
      <c r="F12" s="20"/>
      <c r="G12" s="26">
        <f>SUM([5]CAJA!B27)</f>
        <v>372129.73</v>
      </c>
      <c r="H12" s="26"/>
      <c r="I12" s="20" t="s">
        <v>10</v>
      </c>
      <c r="J12" s="20"/>
      <c r="K12" s="20"/>
      <c r="L12" s="26">
        <v>13408921.1</v>
      </c>
      <c r="M12" s="20"/>
      <c r="N12" s="20"/>
    </row>
    <row r="13" spans="1:15">
      <c r="A13" s="20" t="s">
        <v>11</v>
      </c>
      <c r="B13" s="20"/>
      <c r="C13" s="20"/>
      <c r="D13" s="20"/>
      <c r="E13" s="20"/>
      <c r="F13" s="20"/>
      <c r="G13" s="27">
        <f>SUM([5]CAJA!C27)</f>
        <v>0</v>
      </c>
      <c r="H13" s="27"/>
      <c r="I13" s="20" t="s">
        <v>12</v>
      </c>
      <c r="J13" s="20"/>
      <c r="K13" s="20"/>
      <c r="L13" s="28">
        <v>32962612.190000001</v>
      </c>
      <c r="M13" s="20"/>
      <c r="N13" s="20"/>
    </row>
    <row r="14" spans="1:15">
      <c r="A14" s="20" t="s">
        <v>13</v>
      </c>
      <c r="B14" s="20"/>
      <c r="C14" s="20"/>
      <c r="D14" s="20"/>
      <c r="E14" s="20"/>
      <c r="F14" s="20"/>
      <c r="G14" s="27">
        <f>SUM([5]CAJA!D27)</f>
        <v>33835790.120000005</v>
      </c>
      <c r="H14" s="27"/>
      <c r="I14" s="20" t="s">
        <v>14</v>
      </c>
      <c r="J14" s="20"/>
      <c r="K14" s="20"/>
      <c r="L14" s="28">
        <v>1658381.7</v>
      </c>
      <c r="M14" s="20"/>
      <c r="N14" s="20"/>
    </row>
    <row r="15" spans="1:15">
      <c r="A15" s="20" t="s">
        <v>15</v>
      </c>
      <c r="B15" s="20"/>
      <c r="C15" s="20"/>
      <c r="D15" s="20"/>
      <c r="E15" s="20"/>
      <c r="F15" s="20"/>
      <c r="G15" s="27">
        <f>SUM([5]CAJA!E27)</f>
        <v>336210.69999999995</v>
      </c>
      <c r="H15" s="27"/>
      <c r="I15" s="20" t="s">
        <v>16</v>
      </c>
      <c r="J15" s="20"/>
      <c r="K15" s="20"/>
      <c r="L15" s="28">
        <v>1007569.31</v>
      </c>
      <c r="M15" s="20"/>
      <c r="N15" s="20"/>
    </row>
    <row r="16" spans="1:15">
      <c r="A16" s="20" t="s">
        <v>17</v>
      </c>
      <c r="B16" s="20"/>
      <c r="C16" s="20"/>
      <c r="D16" s="20"/>
      <c r="E16" s="20"/>
      <c r="F16" s="20"/>
      <c r="G16" s="27">
        <f>SUM([5]CAJA!F27)</f>
        <v>155262558.5</v>
      </c>
      <c r="H16" s="27"/>
      <c r="I16" s="20" t="s">
        <v>18</v>
      </c>
      <c r="J16" s="20"/>
      <c r="K16" s="20"/>
      <c r="L16" s="28">
        <v>4807164.83</v>
      </c>
      <c r="M16" s="20"/>
      <c r="N16" s="20"/>
    </row>
    <row r="17" spans="1:14">
      <c r="A17" s="20" t="s">
        <v>19</v>
      </c>
      <c r="B17" s="20"/>
      <c r="C17" s="20"/>
      <c r="D17" s="20"/>
      <c r="E17" s="20"/>
      <c r="F17" s="20"/>
      <c r="G17" s="27">
        <v>9193031.6799999997</v>
      </c>
      <c r="H17" s="27"/>
      <c r="I17" s="20" t="s">
        <v>20</v>
      </c>
      <c r="J17" s="20"/>
      <c r="K17" s="20"/>
      <c r="L17" s="28">
        <v>4460463.99</v>
      </c>
      <c r="M17" s="20"/>
      <c r="N17" s="20"/>
    </row>
    <row r="18" spans="1:14">
      <c r="A18" s="20" t="s">
        <v>21</v>
      </c>
      <c r="B18" s="20"/>
      <c r="C18" s="20"/>
      <c r="D18" s="20"/>
      <c r="E18" s="20"/>
      <c r="F18" s="20"/>
      <c r="G18" s="27">
        <v>11847465.34</v>
      </c>
      <c r="H18" s="27"/>
      <c r="I18" s="20" t="s">
        <v>22</v>
      </c>
      <c r="J18" s="20"/>
      <c r="K18" s="20"/>
      <c r="L18" s="28">
        <v>78434064.709999993</v>
      </c>
      <c r="M18" s="20"/>
      <c r="N18" s="20"/>
    </row>
    <row r="19" spans="1:14">
      <c r="A19" s="20" t="s">
        <v>23</v>
      </c>
      <c r="B19" s="20"/>
      <c r="C19" s="20"/>
      <c r="D19" s="20"/>
      <c r="E19" s="20"/>
      <c r="F19" s="20"/>
      <c r="G19" s="27">
        <v>18127021.98</v>
      </c>
      <c r="H19" s="27"/>
      <c r="I19" s="20" t="s">
        <v>24</v>
      </c>
      <c r="J19" s="20"/>
      <c r="K19" s="20"/>
      <c r="L19" s="28">
        <v>0</v>
      </c>
      <c r="M19" s="20"/>
      <c r="N19" s="20"/>
    </row>
    <row r="20" spans="1:14">
      <c r="A20" s="20" t="s">
        <v>25</v>
      </c>
      <c r="B20" s="20"/>
      <c r="C20" s="20"/>
      <c r="D20" s="20"/>
      <c r="E20" s="20"/>
      <c r="F20" s="20"/>
      <c r="G20" s="27">
        <v>14855674.09</v>
      </c>
      <c r="H20" s="27"/>
      <c r="I20" s="20" t="s">
        <v>26</v>
      </c>
      <c r="J20" s="20"/>
      <c r="K20" s="20"/>
      <c r="L20" s="29">
        <v>15162429.550000001</v>
      </c>
      <c r="M20" s="20"/>
      <c r="N20" s="20"/>
    </row>
    <row r="21" spans="1:14">
      <c r="A21" s="20" t="s">
        <v>27</v>
      </c>
      <c r="B21" s="20"/>
      <c r="C21" s="20"/>
      <c r="D21" s="20"/>
      <c r="E21" s="20"/>
      <c r="F21" s="20"/>
      <c r="G21" s="27">
        <v>3747547.64</v>
      </c>
      <c r="H21" s="27"/>
      <c r="I21" s="20"/>
      <c r="J21" s="20"/>
      <c r="K21" s="20"/>
      <c r="L21" s="27"/>
      <c r="M21" s="20"/>
      <c r="N21" s="20"/>
    </row>
    <row r="22" spans="1:14" ht="16.5">
      <c r="A22" s="20" t="s">
        <v>28</v>
      </c>
      <c r="B22" s="20"/>
      <c r="C22" s="20"/>
      <c r="D22" s="20"/>
      <c r="E22" s="20"/>
      <c r="F22" s="20"/>
      <c r="G22" s="27">
        <v>2186831.0699999998</v>
      </c>
      <c r="H22" s="27"/>
      <c r="I22" s="22" t="s">
        <v>29</v>
      </c>
      <c r="J22" s="22"/>
      <c r="K22" s="22"/>
      <c r="L22" s="30">
        <f>SUM(L12:L21)+0.5</f>
        <v>151901607.88</v>
      </c>
      <c r="M22" s="20"/>
      <c r="N22" s="20"/>
    </row>
    <row r="23" spans="1:14">
      <c r="A23" s="20" t="s">
        <v>30</v>
      </c>
      <c r="B23" s="20"/>
      <c r="C23" s="20"/>
      <c r="D23" s="20"/>
      <c r="E23" s="20"/>
      <c r="F23" s="20"/>
      <c r="G23" s="27">
        <v>815156.94</v>
      </c>
      <c r="H23" s="31"/>
      <c r="I23" s="20"/>
      <c r="J23" s="20"/>
      <c r="K23" s="20"/>
      <c r="L23" s="23"/>
      <c r="M23" s="20"/>
      <c r="N23" s="20"/>
    </row>
    <row r="24" spans="1:14" ht="16.5">
      <c r="A24" s="20"/>
      <c r="B24" s="20"/>
      <c r="C24" s="20"/>
      <c r="D24" s="20"/>
      <c r="E24" s="20"/>
      <c r="F24" s="20"/>
      <c r="G24" s="32"/>
      <c r="H24" s="33"/>
      <c r="I24" s="20"/>
      <c r="J24" s="20"/>
      <c r="K24" s="20"/>
      <c r="L24" s="23"/>
      <c r="M24" s="20"/>
      <c r="N24" s="20"/>
    </row>
    <row r="25" spans="1:14" ht="16.5">
      <c r="A25" s="20"/>
      <c r="B25" s="22" t="s">
        <v>31</v>
      </c>
      <c r="C25" s="22"/>
      <c r="D25" s="22"/>
      <c r="E25" s="20"/>
      <c r="F25" s="20"/>
      <c r="G25" s="30">
        <f>SUM(G12:G24)</f>
        <v>250579417.78999999</v>
      </c>
      <c r="H25" s="34"/>
      <c r="I25" s="24" t="s">
        <v>32</v>
      </c>
      <c r="J25" s="25"/>
      <c r="K25" s="25"/>
      <c r="L25" s="23"/>
      <c r="M25" s="20"/>
      <c r="N25" s="20"/>
    </row>
    <row r="26" spans="1:14">
      <c r="A26" s="24" t="s">
        <v>33</v>
      </c>
      <c r="B26" s="20"/>
      <c r="C26" s="35" t="s">
        <v>34</v>
      </c>
      <c r="D26" s="36">
        <v>36160</v>
      </c>
      <c r="E26" s="37"/>
      <c r="F26" s="34"/>
      <c r="G26" s="20"/>
      <c r="H26" s="34"/>
      <c r="I26" s="38" t="s">
        <v>24</v>
      </c>
      <c r="J26" s="38"/>
      <c r="K26" s="38"/>
      <c r="L26" s="39">
        <v>0</v>
      </c>
      <c r="M26" s="20"/>
      <c r="N26" s="20"/>
    </row>
    <row r="27" spans="1:14">
      <c r="A27" s="24" t="s">
        <v>35</v>
      </c>
      <c r="B27" s="20"/>
      <c r="C27" s="37" t="s">
        <v>36</v>
      </c>
      <c r="D27" s="37" t="s">
        <v>37</v>
      </c>
      <c r="E27" s="37" t="s">
        <v>38</v>
      </c>
      <c r="F27" s="23"/>
      <c r="G27" s="40"/>
      <c r="H27" s="41"/>
      <c r="I27" s="20"/>
      <c r="J27" s="20"/>
      <c r="K27" s="20"/>
      <c r="L27" s="23"/>
      <c r="M27" s="20"/>
      <c r="N27" s="20"/>
    </row>
    <row r="28" spans="1:14" ht="16.5">
      <c r="A28" s="42" t="s">
        <v>39</v>
      </c>
      <c r="B28" s="42"/>
      <c r="C28" s="43">
        <v>55512</v>
      </c>
      <c r="D28" s="44">
        <v>44687</v>
      </c>
      <c r="E28" s="45">
        <v>10570</v>
      </c>
      <c r="F28" s="46"/>
      <c r="G28" s="40">
        <v>8135257</v>
      </c>
      <c r="H28" s="47"/>
      <c r="I28" s="22" t="s">
        <v>40</v>
      </c>
      <c r="J28" s="22"/>
      <c r="K28" s="22"/>
      <c r="L28" s="30">
        <f>SUM(L26:L27)</f>
        <v>0</v>
      </c>
      <c r="M28" s="20"/>
      <c r="N28" s="20"/>
    </row>
    <row r="29" spans="1:14">
      <c r="A29" s="42" t="s">
        <v>41</v>
      </c>
      <c r="B29" s="42"/>
      <c r="C29" s="44">
        <v>1446432</v>
      </c>
      <c r="D29" s="44">
        <v>1262631</v>
      </c>
      <c r="E29" s="45">
        <v>0</v>
      </c>
      <c r="F29" s="46"/>
      <c r="G29" s="48">
        <v>6426232.0499999998</v>
      </c>
      <c r="H29" s="47"/>
      <c r="I29" s="20"/>
      <c r="J29" s="20"/>
      <c r="K29" s="20"/>
      <c r="L29" s="27"/>
      <c r="M29" s="20"/>
      <c r="N29" s="20"/>
    </row>
    <row r="30" spans="1:14" ht="16.5">
      <c r="A30" s="42" t="s">
        <v>42</v>
      </c>
      <c r="B30" s="42"/>
      <c r="C30" s="44">
        <v>11263758</v>
      </c>
      <c r="D30" s="44">
        <v>11263758</v>
      </c>
      <c r="E30" s="45">
        <v>257652182</v>
      </c>
      <c r="F30" s="46"/>
      <c r="G30" s="48">
        <v>282967431.5</v>
      </c>
      <c r="H30" s="47"/>
      <c r="I30" s="22" t="s">
        <v>43</v>
      </c>
      <c r="J30" s="22"/>
      <c r="K30" s="20"/>
      <c r="L30" s="30">
        <f>+L22+L28</f>
        <v>151901607.88</v>
      </c>
      <c r="M30" s="20"/>
      <c r="N30" s="20"/>
    </row>
    <row r="31" spans="1:14">
      <c r="A31" s="42" t="s">
        <v>44</v>
      </c>
      <c r="B31" s="42"/>
      <c r="C31" s="44">
        <v>48565945</v>
      </c>
      <c r="D31" s="44">
        <v>47774436</v>
      </c>
      <c r="E31" s="45">
        <v>256244697</v>
      </c>
      <c r="F31" s="46"/>
      <c r="G31" s="48">
        <v>873816949</v>
      </c>
      <c r="H31" s="47"/>
      <c r="I31" s="20"/>
      <c r="J31" s="20"/>
      <c r="K31" s="20"/>
      <c r="L31" s="23"/>
      <c r="M31" s="20"/>
      <c r="N31" s="20"/>
    </row>
    <row r="32" spans="1:14">
      <c r="A32" s="42" t="s">
        <v>45</v>
      </c>
      <c r="B32" s="42"/>
      <c r="C32" s="44">
        <v>18431</v>
      </c>
      <c r="D32" s="45">
        <v>0</v>
      </c>
      <c r="E32" s="45">
        <v>0</v>
      </c>
      <c r="F32" s="49"/>
      <c r="G32" s="48">
        <v>544368589.48000002</v>
      </c>
      <c r="H32" s="41"/>
      <c r="I32" s="20"/>
      <c r="J32" s="20"/>
      <c r="K32" s="20"/>
      <c r="L32" s="23"/>
      <c r="M32" s="20"/>
      <c r="N32" s="20"/>
    </row>
    <row r="33" spans="1:14">
      <c r="A33" s="42" t="s">
        <v>46</v>
      </c>
      <c r="B33" s="42"/>
      <c r="C33" s="44">
        <v>1532671</v>
      </c>
      <c r="D33" s="44">
        <v>1505638</v>
      </c>
      <c r="E33" s="45">
        <v>6425438</v>
      </c>
      <c r="F33" s="46"/>
      <c r="G33" s="48">
        <v>7318187.5599999996</v>
      </c>
      <c r="H33" s="41"/>
      <c r="I33" s="20"/>
      <c r="J33" s="20"/>
      <c r="K33" s="20"/>
      <c r="L33" s="23"/>
      <c r="M33" s="20"/>
      <c r="N33" s="20"/>
    </row>
    <row r="34" spans="1:14">
      <c r="A34" s="42" t="s">
        <v>47</v>
      </c>
      <c r="B34" s="42"/>
      <c r="C34" s="44">
        <v>7517712</v>
      </c>
      <c r="D34" s="44">
        <v>5908596</v>
      </c>
      <c r="E34" s="45">
        <v>7035829</v>
      </c>
      <c r="F34" s="46"/>
      <c r="G34" s="48">
        <v>110775796.79000001</v>
      </c>
      <c r="H34" s="41"/>
      <c r="I34" s="20"/>
      <c r="J34" s="20"/>
      <c r="K34" s="20"/>
      <c r="L34" s="23"/>
      <c r="M34" s="20"/>
      <c r="N34" s="20"/>
    </row>
    <row r="35" spans="1:14">
      <c r="A35" s="42" t="s">
        <v>48</v>
      </c>
      <c r="B35" s="42"/>
      <c r="C35" s="44">
        <v>17622355</v>
      </c>
      <c r="D35" s="44">
        <v>16620228</v>
      </c>
      <c r="E35" s="45">
        <v>37071046</v>
      </c>
      <c r="F35" s="46"/>
      <c r="G35" s="48">
        <v>317712997.74000001</v>
      </c>
      <c r="H35" s="41"/>
      <c r="I35" s="20"/>
      <c r="J35" s="20"/>
      <c r="K35" s="20"/>
      <c r="L35" s="23"/>
      <c r="M35" s="20"/>
      <c r="N35" s="20"/>
    </row>
    <row r="36" spans="1:14">
      <c r="A36" s="42" t="s">
        <v>49</v>
      </c>
      <c r="B36" s="42"/>
      <c r="C36" s="44">
        <v>4586619</v>
      </c>
      <c r="D36" s="44">
        <v>3760470</v>
      </c>
      <c r="E36" s="45">
        <v>3329782</v>
      </c>
      <c r="F36" s="46"/>
      <c r="G36" s="48">
        <v>53978572.950000003</v>
      </c>
      <c r="H36" s="41"/>
      <c r="I36" s="20"/>
      <c r="J36" s="20"/>
      <c r="K36" s="20"/>
      <c r="L36" s="23"/>
      <c r="M36" s="20"/>
      <c r="N36" s="20"/>
    </row>
    <row r="37" spans="1:14">
      <c r="A37" s="42" t="s">
        <v>50</v>
      </c>
      <c r="B37" s="42"/>
      <c r="C37" s="50">
        <v>20335911</v>
      </c>
      <c r="D37" s="44">
        <v>18402729</v>
      </c>
      <c r="E37" s="45">
        <v>9196696</v>
      </c>
      <c r="F37" s="46"/>
      <c r="G37" s="48">
        <v>134908579.69</v>
      </c>
      <c r="H37" s="41"/>
      <c r="I37" s="24" t="s">
        <v>51</v>
      </c>
      <c r="J37" s="25"/>
      <c r="K37" s="20"/>
      <c r="L37" s="23"/>
      <c r="M37" s="20"/>
      <c r="N37" s="20"/>
    </row>
    <row r="38" spans="1:14">
      <c r="A38" s="42" t="s">
        <v>52</v>
      </c>
      <c r="B38" s="42"/>
      <c r="C38" s="51">
        <v>568019</v>
      </c>
      <c r="D38" s="51">
        <v>568019</v>
      </c>
      <c r="E38" s="45">
        <v>568019</v>
      </c>
      <c r="F38" s="46"/>
      <c r="G38" s="48">
        <v>5432560</v>
      </c>
      <c r="H38" s="41"/>
      <c r="I38" s="25"/>
      <c r="J38" s="25"/>
      <c r="K38" s="20"/>
      <c r="L38" s="23"/>
      <c r="M38" s="20"/>
      <c r="N38" s="20"/>
    </row>
    <row r="39" spans="1:14">
      <c r="A39" s="42" t="s">
        <v>53</v>
      </c>
      <c r="B39" s="42"/>
      <c r="C39" s="51"/>
      <c r="D39" s="51"/>
      <c r="E39" s="45"/>
      <c r="F39" s="46"/>
      <c r="G39" s="52">
        <v>12919156</v>
      </c>
      <c r="H39" s="41"/>
      <c r="I39" s="25"/>
      <c r="J39" s="25"/>
      <c r="K39" s="20"/>
      <c r="L39" s="23"/>
      <c r="M39" s="20"/>
      <c r="N39" s="20"/>
    </row>
    <row r="40" spans="1:14" ht="16.5">
      <c r="A40" s="20"/>
      <c r="B40" s="22" t="s">
        <v>54</v>
      </c>
      <c r="C40" s="53">
        <f>SUM(C28:C38)</f>
        <v>113513365</v>
      </c>
      <c r="D40" s="53">
        <f>SUM(D28:D38)</f>
        <v>107111192</v>
      </c>
      <c r="E40" s="53">
        <f>SUM(E28:E38)</f>
        <v>577534259</v>
      </c>
      <c r="F40" s="54">
        <f>SUM(F28:F38)</f>
        <v>0</v>
      </c>
      <c r="G40" s="30">
        <f>SUM(G28:G39)</f>
        <v>2358760309.7599998</v>
      </c>
      <c r="H40" s="34"/>
      <c r="I40" s="20" t="s">
        <v>55</v>
      </c>
      <c r="J40" s="20"/>
      <c r="K40" s="20"/>
      <c r="L40" s="40">
        <v>627980133</v>
      </c>
      <c r="M40" s="20"/>
      <c r="N40" s="20"/>
    </row>
    <row r="41" spans="1:14">
      <c r="A41" s="24" t="s">
        <v>56</v>
      </c>
      <c r="B41" s="55"/>
      <c r="C41" s="55"/>
      <c r="D41" s="55"/>
      <c r="E41" s="20"/>
      <c r="F41" s="20"/>
      <c r="G41" s="23"/>
      <c r="H41" s="27"/>
      <c r="I41" s="20" t="s">
        <v>57</v>
      </c>
      <c r="J41" s="20"/>
      <c r="K41" s="20"/>
      <c r="L41" s="28">
        <v>1705401797</v>
      </c>
      <c r="M41" s="20"/>
      <c r="N41" s="20"/>
    </row>
    <row r="42" spans="1:14">
      <c r="A42" s="20" t="s">
        <v>58</v>
      </c>
      <c r="B42" s="20"/>
      <c r="C42" s="20"/>
      <c r="D42" s="20"/>
      <c r="E42" s="20"/>
      <c r="F42" s="20"/>
      <c r="G42" s="27">
        <v>53832</v>
      </c>
      <c r="H42" s="27"/>
      <c r="I42" s="20" t="s">
        <v>59</v>
      </c>
      <c r="J42" s="20"/>
      <c r="K42" s="20"/>
      <c r="L42" s="29">
        <f>SUM([5]rdo!G61)</f>
        <v>124506962.22000009</v>
      </c>
      <c r="M42" s="20"/>
      <c r="N42" s="20"/>
    </row>
    <row r="43" spans="1:14">
      <c r="A43" s="20" t="s">
        <v>60</v>
      </c>
      <c r="B43" s="20"/>
      <c r="C43" s="20"/>
      <c r="D43" s="20"/>
      <c r="E43" s="20"/>
      <c r="F43" s="20"/>
      <c r="G43" s="27">
        <v>32323.58</v>
      </c>
      <c r="H43" s="27"/>
      <c r="I43" s="20"/>
      <c r="J43" s="20"/>
      <c r="K43" s="20"/>
      <c r="L43" s="23"/>
      <c r="M43" s="20"/>
      <c r="N43" s="20"/>
    </row>
    <row r="44" spans="1:14">
      <c r="A44" s="20" t="s">
        <v>61</v>
      </c>
      <c r="B44" s="20"/>
      <c r="C44" s="20"/>
      <c r="D44" s="20"/>
      <c r="E44" s="20"/>
      <c r="F44" s="20"/>
      <c r="G44" s="27">
        <v>364616.01</v>
      </c>
      <c r="H44" s="31"/>
      <c r="I44" s="20"/>
      <c r="J44" s="20"/>
      <c r="K44" s="20"/>
      <c r="L44" s="23"/>
      <c r="M44" s="20"/>
      <c r="N44" s="20"/>
    </row>
    <row r="45" spans="1:14" ht="16.5">
      <c r="A45" s="20"/>
      <c r="B45" s="20"/>
      <c r="C45" s="20"/>
      <c r="D45" s="20"/>
      <c r="E45" s="22"/>
      <c r="F45" s="20"/>
      <c r="G45" s="29"/>
      <c r="H45" s="30"/>
      <c r="I45" s="22" t="s">
        <v>62</v>
      </c>
      <c r="J45" s="22"/>
      <c r="K45" s="22"/>
      <c r="L45" s="30">
        <f>SUM(L40:L43)</f>
        <v>2457888892.2200003</v>
      </c>
      <c r="M45" s="20"/>
      <c r="N45" s="37"/>
    </row>
    <row r="46" spans="1:14" ht="16.5">
      <c r="A46" s="20"/>
      <c r="B46" s="22" t="s">
        <v>63</v>
      </c>
      <c r="C46" s="22"/>
      <c r="D46" s="22"/>
      <c r="E46" s="20"/>
      <c r="F46" s="56"/>
      <c r="G46" s="30">
        <f>SUM(G42:G45)</f>
        <v>450771.59</v>
      </c>
      <c r="H46" s="23"/>
      <c r="I46" s="22"/>
      <c r="J46" s="22"/>
      <c r="K46" s="22"/>
      <c r="L46" s="57"/>
      <c r="M46" s="20"/>
      <c r="N46" s="37"/>
    </row>
    <row r="47" spans="1:14" ht="16.5">
      <c r="A47" s="20"/>
      <c r="B47" s="20"/>
      <c r="C47" s="20"/>
      <c r="D47" s="20"/>
      <c r="E47" s="22"/>
      <c r="F47" s="20"/>
      <c r="G47" s="23"/>
      <c r="H47" s="30"/>
      <c r="I47" s="22"/>
      <c r="J47" s="22"/>
      <c r="K47" s="22"/>
      <c r="L47" s="57"/>
      <c r="M47" s="20"/>
      <c r="N47" s="37"/>
    </row>
    <row r="48" spans="1:14" ht="16.5">
      <c r="A48" s="20"/>
      <c r="B48" s="22" t="s">
        <v>64</v>
      </c>
      <c r="C48" s="22"/>
      <c r="D48" s="22"/>
      <c r="E48" s="20"/>
      <c r="F48" s="56"/>
      <c r="G48" s="30">
        <f>SUM(G46+G40+G25)+0.5</f>
        <v>2609790499.6399999</v>
      </c>
      <c r="H48" s="20"/>
      <c r="I48" s="22" t="s">
        <v>65</v>
      </c>
      <c r="J48" s="22"/>
      <c r="K48" s="22"/>
      <c r="L48" s="30">
        <f>SUM(L30+L45)</f>
        <v>2609790500.1000004</v>
      </c>
      <c r="M48" s="20"/>
      <c r="N48" s="41">
        <f>SUM(L48-G48)</f>
        <v>0.46000051498413086</v>
      </c>
    </row>
    <row r="49" spans="1:14">
      <c r="A49" s="20"/>
      <c r="B49" s="20"/>
      <c r="C49" s="20"/>
      <c r="D49" s="20"/>
      <c r="E49" s="58"/>
      <c r="F49" s="20"/>
      <c r="G49" s="20"/>
      <c r="H49" s="58"/>
      <c r="I49" s="20"/>
      <c r="J49" s="20"/>
      <c r="K49" s="20"/>
      <c r="L49" s="20"/>
      <c r="M49" s="20"/>
      <c r="N49" s="37"/>
    </row>
    <row r="50" spans="1:14">
      <c r="A50" s="58"/>
      <c r="B50" s="58"/>
      <c r="C50" s="58"/>
      <c r="D50" s="58"/>
      <c r="F50" s="58"/>
      <c r="G50" s="58"/>
      <c r="I50" s="58"/>
      <c r="J50" s="58"/>
      <c r="K50" s="58"/>
      <c r="L50" s="58"/>
      <c r="M50" s="58"/>
      <c r="N50" s="58"/>
    </row>
    <row r="51" spans="1:14">
      <c r="A51" s="59"/>
    </row>
    <row r="52" spans="1:14">
      <c r="A52" s="5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workbookViewId="0">
      <selection activeCell="Q6" sqref="Q6"/>
    </sheetView>
  </sheetViews>
  <sheetFormatPr baseColWidth="10" defaultRowHeight="15"/>
  <cols>
    <col min="1" max="1" width="7.7109375" style="5" customWidth="1"/>
    <col min="2" max="2" width="22.42578125" style="5" customWidth="1"/>
    <col min="3" max="3" width="13.140625" style="5" hidden="1" customWidth="1"/>
    <col min="4" max="4" width="15.5703125" style="5" hidden="1" customWidth="1"/>
    <col min="5" max="5" width="15.85546875" style="5" hidden="1" customWidth="1"/>
    <col min="6" max="6" width="10.28515625" style="5" customWidth="1"/>
    <col min="7" max="7" width="14.140625" style="5" customWidth="1"/>
    <col min="8" max="8" width="5.140625" style="5" customWidth="1"/>
    <col min="9" max="9" width="11.42578125" style="5"/>
    <col min="10" max="10" width="16.85546875" style="5" customWidth="1"/>
    <col min="11" max="11" width="11.42578125" style="5"/>
    <col min="12" max="12" width="19" style="5" customWidth="1"/>
    <col min="13" max="13" width="2.7109375" style="5" hidden="1" customWidth="1"/>
    <col min="14" max="14" width="11.42578125" style="5"/>
  </cols>
  <sheetData>
    <row r="1" spans="1:14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.75" thickBot="1">
      <c r="N3" s="6"/>
    </row>
    <row r="4" spans="1:14" ht="15.75" thickBot="1">
      <c r="A4" s="7" t="s">
        <v>2</v>
      </c>
      <c r="B4" s="8"/>
      <c r="C4" s="8"/>
      <c r="D4" s="8"/>
      <c r="E4" s="8"/>
      <c r="F4" s="8"/>
      <c r="G4" s="9" t="s">
        <v>3</v>
      </c>
      <c r="H4" s="10"/>
      <c r="I4" s="8"/>
      <c r="J4" s="8" t="s">
        <v>2</v>
      </c>
      <c r="K4" s="8"/>
      <c r="L4" s="11" t="s">
        <v>4</v>
      </c>
      <c r="M4" s="12"/>
      <c r="N4" s="6"/>
    </row>
    <row r="5" spans="1:14" ht="15.75" thickBot="1">
      <c r="A5" s="13"/>
      <c r="B5" s="13"/>
      <c r="C5" s="13"/>
      <c r="D5" s="13"/>
      <c r="E5" s="13"/>
      <c r="F5" s="13"/>
      <c r="G5" s="14"/>
      <c r="H5" s="14"/>
      <c r="I5" s="13"/>
      <c r="J5" s="13"/>
      <c r="K5" s="13"/>
      <c r="L5" s="14"/>
      <c r="M5" s="15"/>
      <c r="N5" s="6"/>
    </row>
    <row r="6" spans="1:14">
      <c r="A6" s="16"/>
      <c r="B6" s="16"/>
      <c r="C6" s="16"/>
      <c r="D6" s="16"/>
      <c r="E6" s="16"/>
      <c r="F6" s="16"/>
      <c r="G6" s="17"/>
      <c r="H6" s="17"/>
      <c r="I6" s="16"/>
      <c r="J6" s="16"/>
      <c r="K6" s="16"/>
      <c r="N6" s="6"/>
    </row>
    <row r="7" spans="1:14">
      <c r="A7" s="18"/>
      <c r="B7" s="18"/>
      <c r="C7" s="18"/>
      <c r="D7" s="18"/>
      <c r="E7" s="18"/>
      <c r="F7" s="18"/>
      <c r="G7" s="19"/>
      <c r="H7" s="19"/>
      <c r="I7" s="18"/>
      <c r="J7" s="18"/>
      <c r="K7" s="18"/>
      <c r="L7" s="20"/>
      <c r="M7" s="20"/>
      <c r="N7" s="21"/>
    </row>
    <row r="8" spans="1:14">
      <c r="A8" s="22" t="s">
        <v>5</v>
      </c>
      <c r="B8" s="20"/>
      <c r="C8" s="20"/>
      <c r="D8" s="20"/>
      <c r="E8" s="20"/>
      <c r="F8" s="20"/>
      <c r="G8" s="23"/>
      <c r="H8" s="23"/>
      <c r="I8" s="22" t="s">
        <v>6</v>
      </c>
      <c r="J8" s="20"/>
      <c r="K8" s="20"/>
      <c r="L8" s="20"/>
      <c r="M8" s="20"/>
      <c r="N8" s="20"/>
    </row>
    <row r="9" spans="1:14">
      <c r="A9" s="20"/>
      <c r="B9" s="20"/>
      <c r="C9" s="20"/>
      <c r="D9" s="20"/>
      <c r="E9" s="20"/>
      <c r="F9" s="20"/>
      <c r="G9" s="23"/>
      <c r="H9" s="23"/>
      <c r="I9" s="20"/>
      <c r="J9" s="20"/>
      <c r="K9" s="20"/>
      <c r="L9" s="20"/>
      <c r="M9" s="20"/>
      <c r="N9" s="20"/>
    </row>
    <row r="10" spans="1:14">
      <c r="A10" s="24" t="s">
        <v>7</v>
      </c>
      <c r="B10" s="20"/>
      <c r="C10" s="20"/>
      <c r="D10" s="20"/>
      <c r="E10" s="20"/>
      <c r="F10" s="20"/>
      <c r="G10" s="23"/>
      <c r="H10" s="23"/>
      <c r="I10" s="24" t="s">
        <v>8</v>
      </c>
      <c r="J10" s="25"/>
      <c r="K10" s="25"/>
      <c r="L10" s="20"/>
      <c r="M10" s="20"/>
      <c r="N10" s="20"/>
    </row>
    <row r="11" spans="1:14">
      <c r="A11" s="20"/>
      <c r="B11" s="20"/>
      <c r="C11" s="20"/>
      <c r="D11" s="20"/>
      <c r="E11" s="20"/>
      <c r="F11" s="20"/>
      <c r="G11" s="23"/>
      <c r="H11" s="23"/>
      <c r="I11" s="20"/>
      <c r="J11" s="20"/>
      <c r="K11" s="20"/>
      <c r="L11" s="20"/>
      <c r="M11" s="20"/>
      <c r="N11" s="20"/>
    </row>
    <row r="12" spans="1:14">
      <c r="A12" s="20" t="s">
        <v>9</v>
      </c>
      <c r="B12" s="20"/>
      <c r="C12" s="20"/>
      <c r="D12" s="20"/>
      <c r="E12" s="20"/>
      <c r="F12" s="20"/>
      <c r="G12" s="26">
        <f>SUM([6]CAJA!B27)</f>
        <v>375129.73</v>
      </c>
      <c r="H12" s="26"/>
      <c r="I12" s="20" t="s">
        <v>10</v>
      </c>
      <c r="J12" s="20"/>
      <c r="K12" s="20"/>
      <c r="L12" s="26">
        <v>14144955.48</v>
      </c>
      <c r="M12" s="20"/>
      <c r="N12" s="20"/>
    </row>
    <row r="13" spans="1:14">
      <c r="A13" s="20" t="s">
        <v>11</v>
      </c>
      <c r="B13" s="20"/>
      <c r="C13" s="20"/>
      <c r="D13" s="20"/>
      <c r="E13" s="20"/>
      <c r="F13" s="20"/>
      <c r="G13" s="27">
        <f>SUM([6]CAJA!C27)</f>
        <v>0</v>
      </c>
      <c r="H13" s="27"/>
      <c r="I13" s="20" t="s">
        <v>12</v>
      </c>
      <c r="J13" s="20"/>
      <c r="K13" s="20"/>
      <c r="L13" s="28">
        <v>38583198.159999996</v>
      </c>
      <c r="M13" s="20"/>
      <c r="N13" s="20"/>
    </row>
    <row r="14" spans="1:14">
      <c r="A14" s="20" t="s">
        <v>13</v>
      </c>
      <c r="B14" s="20"/>
      <c r="C14" s="20"/>
      <c r="D14" s="20"/>
      <c r="E14" s="20"/>
      <c r="F14" s="20"/>
      <c r="G14" s="27">
        <f>SUM([6]CAJA!D27)</f>
        <v>6539779.2700000005</v>
      </c>
      <c r="H14" s="27"/>
      <c r="I14" s="20" t="s">
        <v>14</v>
      </c>
      <c r="J14" s="20"/>
      <c r="K14" s="20"/>
      <c r="L14" s="28">
        <v>1725286.81</v>
      </c>
      <c r="M14" s="20"/>
      <c r="N14" s="20"/>
    </row>
    <row r="15" spans="1:14">
      <c r="A15" s="20" t="s">
        <v>15</v>
      </c>
      <c r="B15" s="20"/>
      <c r="C15" s="20"/>
      <c r="D15" s="20"/>
      <c r="E15" s="20"/>
      <c r="F15" s="20"/>
      <c r="G15" s="27">
        <f>SUM([6]CAJA!E27)</f>
        <v>330376.56999999995</v>
      </c>
      <c r="H15" s="27"/>
      <c r="I15" s="20" t="s">
        <v>16</v>
      </c>
      <c r="J15" s="20"/>
      <c r="K15" s="20"/>
      <c r="L15" s="28">
        <v>971021.85</v>
      </c>
      <c r="M15" s="20"/>
      <c r="N15" s="20"/>
    </row>
    <row r="16" spans="1:14">
      <c r="A16" s="20" t="s">
        <v>17</v>
      </c>
      <c r="B16" s="20"/>
      <c r="C16" s="20"/>
      <c r="D16" s="20"/>
      <c r="E16" s="20"/>
      <c r="F16" s="20"/>
      <c r="G16" s="27">
        <f>SUM([6]CAJA!F27)</f>
        <v>147468876.95999998</v>
      </c>
      <c r="H16" s="27"/>
      <c r="I16" s="20" t="s">
        <v>18</v>
      </c>
      <c r="J16" s="20"/>
      <c r="K16" s="20"/>
      <c r="L16" s="28">
        <v>3577075.27</v>
      </c>
      <c r="M16" s="20"/>
      <c r="N16" s="20"/>
    </row>
    <row r="17" spans="1:14">
      <c r="A17" s="20" t="s">
        <v>19</v>
      </c>
      <c r="B17" s="20"/>
      <c r="C17" s="20"/>
      <c r="D17" s="20"/>
      <c r="E17" s="20"/>
      <c r="F17" s="20"/>
      <c r="G17" s="27">
        <v>6773912.7599999998</v>
      </c>
      <c r="H17" s="27"/>
      <c r="I17" s="20" t="s">
        <v>20</v>
      </c>
      <c r="J17" s="20"/>
      <c r="K17" s="20"/>
      <c r="L17" s="28">
        <v>7114233.7999999998</v>
      </c>
      <c r="M17" s="20"/>
      <c r="N17" s="20"/>
    </row>
    <row r="18" spans="1:14">
      <c r="A18" s="20" t="s">
        <v>21</v>
      </c>
      <c r="B18" s="20"/>
      <c r="C18" s="20"/>
      <c r="D18" s="20"/>
      <c r="E18" s="20"/>
      <c r="F18" s="20"/>
      <c r="G18" s="27">
        <v>13643746.810000001</v>
      </c>
      <c r="H18" s="27"/>
      <c r="I18" s="20" t="s">
        <v>22</v>
      </c>
      <c r="J18" s="20"/>
      <c r="K18" s="20"/>
      <c r="L18" s="28">
        <v>76942832.790000007</v>
      </c>
      <c r="M18" s="20"/>
      <c r="N18" s="20"/>
    </row>
    <row r="19" spans="1:14">
      <c r="A19" s="20" t="s">
        <v>23</v>
      </c>
      <c r="B19" s="20"/>
      <c r="C19" s="20"/>
      <c r="D19" s="20"/>
      <c r="E19" s="20"/>
      <c r="F19" s="20"/>
      <c r="G19" s="27">
        <v>21092193.670000002</v>
      </c>
      <c r="H19" s="27"/>
      <c r="I19" s="20" t="s">
        <v>24</v>
      </c>
      <c r="J19" s="20"/>
      <c r="K19" s="20"/>
      <c r="L19" s="28">
        <v>0</v>
      </c>
      <c r="M19" s="20"/>
      <c r="N19" s="20"/>
    </row>
    <row r="20" spans="1:14">
      <c r="A20" s="20" t="s">
        <v>25</v>
      </c>
      <c r="B20" s="20"/>
      <c r="C20" s="20"/>
      <c r="D20" s="20"/>
      <c r="E20" s="20"/>
      <c r="F20" s="20"/>
      <c r="G20" s="27">
        <v>15055674.09</v>
      </c>
      <c r="H20" s="27"/>
      <c r="I20" s="20" t="s">
        <v>26</v>
      </c>
      <c r="J20" s="20"/>
      <c r="K20" s="20"/>
      <c r="L20" s="29">
        <v>15362429.550000001</v>
      </c>
      <c r="M20" s="20"/>
      <c r="N20" s="20"/>
    </row>
    <row r="21" spans="1:14">
      <c r="A21" s="20" t="s">
        <v>27</v>
      </c>
      <c r="B21" s="20"/>
      <c r="C21" s="20"/>
      <c r="D21" s="20"/>
      <c r="E21" s="20"/>
      <c r="F21" s="20"/>
      <c r="G21" s="27">
        <v>3616705.67</v>
      </c>
      <c r="H21" s="27"/>
      <c r="I21" s="20"/>
      <c r="J21" s="20"/>
      <c r="K21" s="20"/>
      <c r="L21" s="27"/>
      <c r="M21" s="20"/>
      <c r="N21" s="20"/>
    </row>
    <row r="22" spans="1:14" ht="16.5">
      <c r="A22" s="20" t="s">
        <v>28</v>
      </c>
      <c r="B22" s="20"/>
      <c r="C22" s="20"/>
      <c r="D22" s="20"/>
      <c r="E22" s="20"/>
      <c r="F22" s="20"/>
      <c r="G22" s="27">
        <v>2203662.9700000002</v>
      </c>
      <c r="H22" s="27"/>
      <c r="I22" s="22" t="s">
        <v>29</v>
      </c>
      <c r="J22" s="22"/>
      <c r="K22" s="22"/>
      <c r="L22" s="30">
        <f>SUM(L12:L21)+0.5</f>
        <v>158421034.21000004</v>
      </c>
      <c r="M22" s="20"/>
      <c r="N22" s="20"/>
    </row>
    <row r="23" spans="1:14">
      <c r="A23" s="20" t="s">
        <v>30</v>
      </c>
      <c r="B23" s="20"/>
      <c r="C23" s="20"/>
      <c r="D23" s="20"/>
      <c r="E23" s="20"/>
      <c r="F23" s="20"/>
      <c r="G23" s="27">
        <v>804281.94</v>
      </c>
      <c r="H23" s="31"/>
      <c r="I23" s="20"/>
      <c r="J23" s="20"/>
      <c r="K23" s="20"/>
      <c r="L23" s="23"/>
      <c r="M23" s="20"/>
      <c r="N23" s="20"/>
    </row>
    <row r="24" spans="1:14" ht="16.5">
      <c r="A24" s="20"/>
      <c r="B24" s="20"/>
      <c r="C24" s="20"/>
      <c r="D24" s="20"/>
      <c r="E24" s="20"/>
      <c r="F24" s="20"/>
      <c r="G24" s="32"/>
      <c r="H24" s="33"/>
      <c r="I24" s="20"/>
      <c r="J24" s="20"/>
      <c r="K24" s="20"/>
      <c r="L24" s="23"/>
      <c r="M24" s="20"/>
      <c r="N24" s="20"/>
    </row>
    <row r="25" spans="1:14" ht="16.5">
      <c r="A25" s="20"/>
      <c r="B25" s="22" t="s">
        <v>31</v>
      </c>
      <c r="C25" s="22"/>
      <c r="D25" s="22"/>
      <c r="E25" s="20"/>
      <c r="F25" s="20"/>
      <c r="G25" s="30">
        <f>SUM(G12:G24)</f>
        <v>217904340.43999997</v>
      </c>
      <c r="H25" s="34"/>
      <c r="I25" s="24" t="s">
        <v>32</v>
      </c>
      <c r="J25" s="25"/>
      <c r="K25" s="25"/>
      <c r="L25" s="23"/>
      <c r="M25" s="20"/>
      <c r="N25" s="20"/>
    </row>
    <row r="26" spans="1:14">
      <c r="A26" s="24" t="s">
        <v>33</v>
      </c>
      <c r="B26" s="20"/>
      <c r="C26" s="35" t="s">
        <v>34</v>
      </c>
      <c r="D26" s="36">
        <v>36160</v>
      </c>
      <c r="E26" s="37"/>
      <c r="F26" s="34"/>
      <c r="G26" s="20"/>
      <c r="H26" s="34"/>
      <c r="I26" s="38" t="s">
        <v>24</v>
      </c>
      <c r="J26" s="38"/>
      <c r="K26" s="38"/>
      <c r="L26" s="39">
        <v>0</v>
      </c>
      <c r="M26" s="20"/>
      <c r="N26" s="20"/>
    </row>
    <row r="27" spans="1:14">
      <c r="A27" s="24" t="s">
        <v>35</v>
      </c>
      <c r="B27" s="20"/>
      <c r="C27" s="37" t="s">
        <v>36</v>
      </c>
      <c r="D27" s="37" t="s">
        <v>37</v>
      </c>
      <c r="E27" s="37" t="s">
        <v>38</v>
      </c>
      <c r="F27" s="23"/>
      <c r="G27" s="40"/>
      <c r="H27" s="41"/>
      <c r="I27" s="20"/>
      <c r="J27" s="20"/>
      <c r="K27" s="20"/>
      <c r="L27" s="23"/>
      <c r="M27" s="20"/>
      <c r="N27" s="20"/>
    </row>
    <row r="28" spans="1:14" ht="16.5">
      <c r="A28" s="42" t="s">
        <v>39</v>
      </c>
      <c r="B28" s="42"/>
      <c r="C28" s="43">
        <v>55512</v>
      </c>
      <c r="D28" s="44">
        <v>44687</v>
      </c>
      <c r="E28" s="45">
        <v>10570</v>
      </c>
      <c r="F28" s="46"/>
      <c r="G28" s="40">
        <v>8157367.1100000003</v>
      </c>
      <c r="H28" s="47"/>
      <c r="I28" s="22" t="s">
        <v>40</v>
      </c>
      <c r="J28" s="22"/>
      <c r="K28" s="22"/>
      <c r="L28" s="30">
        <f>SUM(L26:L27)</f>
        <v>0</v>
      </c>
      <c r="M28" s="20"/>
      <c r="N28" s="20"/>
    </row>
    <row r="29" spans="1:14">
      <c r="A29" s="42" t="s">
        <v>41</v>
      </c>
      <c r="B29" s="42"/>
      <c r="C29" s="44">
        <v>1446432</v>
      </c>
      <c r="D29" s="44">
        <v>1262631</v>
      </c>
      <c r="E29" s="45">
        <v>0</v>
      </c>
      <c r="F29" s="46"/>
      <c r="G29" s="48">
        <v>6426232.0499999998</v>
      </c>
      <c r="H29" s="47"/>
      <c r="I29" s="20"/>
      <c r="J29" s="20"/>
      <c r="K29" s="20"/>
      <c r="L29" s="27"/>
      <c r="M29" s="20"/>
      <c r="N29" s="20"/>
    </row>
    <row r="30" spans="1:14" ht="16.5">
      <c r="A30" s="42" t="s">
        <v>42</v>
      </c>
      <c r="B30" s="42"/>
      <c r="C30" s="44">
        <v>11263758</v>
      </c>
      <c r="D30" s="44">
        <v>11263758</v>
      </c>
      <c r="E30" s="45">
        <v>257652182</v>
      </c>
      <c r="F30" s="46"/>
      <c r="G30" s="48">
        <v>282967431.5</v>
      </c>
      <c r="H30" s="47"/>
      <c r="I30" s="22" t="s">
        <v>43</v>
      </c>
      <c r="J30" s="22"/>
      <c r="K30" s="20"/>
      <c r="L30" s="30">
        <f>+L22+L28</f>
        <v>158421034.21000004</v>
      </c>
      <c r="M30" s="20"/>
      <c r="N30" s="20"/>
    </row>
    <row r="31" spans="1:14">
      <c r="A31" s="42" t="s">
        <v>44</v>
      </c>
      <c r="B31" s="42"/>
      <c r="C31" s="44">
        <v>48565945</v>
      </c>
      <c r="D31" s="44">
        <v>47774436</v>
      </c>
      <c r="E31" s="45">
        <v>256244697</v>
      </c>
      <c r="F31" s="46"/>
      <c r="G31" s="48">
        <v>873816949</v>
      </c>
      <c r="H31" s="47"/>
      <c r="I31" s="20"/>
      <c r="J31" s="20"/>
      <c r="K31" s="20"/>
      <c r="L31" s="23"/>
      <c r="M31" s="20"/>
      <c r="N31" s="20"/>
    </row>
    <row r="32" spans="1:14">
      <c r="A32" s="42" t="s">
        <v>45</v>
      </c>
      <c r="B32" s="42"/>
      <c r="C32" s="44">
        <v>18431</v>
      </c>
      <c r="D32" s="45">
        <v>0</v>
      </c>
      <c r="E32" s="45">
        <v>0</v>
      </c>
      <c r="F32" s="49"/>
      <c r="G32" s="48">
        <v>545468457.66999996</v>
      </c>
      <c r="H32" s="41"/>
      <c r="I32" s="20"/>
      <c r="J32" s="20"/>
      <c r="K32" s="20"/>
      <c r="L32" s="23"/>
      <c r="M32" s="20"/>
      <c r="N32" s="20"/>
    </row>
    <row r="33" spans="1:14">
      <c r="A33" s="42" t="s">
        <v>46</v>
      </c>
      <c r="B33" s="42"/>
      <c r="C33" s="44">
        <v>1532671</v>
      </c>
      <c r="D33" s="44">
        <v>1505638</v>
      </c>
      <c r="E33" s="45">
        <v>6425438</v>
      </c>
      <c r="F33" s="46"/>
      <c r="G33" s="48">
        <v>7318187.5599999996</v>
      </c>
      <c r="H33" s="41"/>
      <c r="I33" s="20"/>
      <c r="J33" s="20"/>
      <c r="K33" s="20"/>
      <c r="L33" s="23"/>
      <c r="M33" s="20"/>
      <c r="N33" s="20"/>
    </row>
    <row r="34" spans="1:14">
      <c r="A34" s="42" t="s">
        <v>47</v>
      </c>
      <c r="B34" s="42"/>
      <c r="C34" s="44">
        <v>7517712</v>
      </c>
      <c r="D34" s="44">
        <v>5908596</v>
      </c>
      <c r="E34" s="45">
        <v>7035829</v>
      </c>
      <c r="F34" s="46"/>
      <c r="G34" s="48">
        <v>111487345.16</v>
      </c>
      <c r="H34" s="41"/>
      <c r="I34" s="20"/>
      <c r="J34" s="20"/>
      <c r="K34" s="20"/>
      <c r="L34" s="23"/>
      <c r="M34" s="20"/>
      <c r="N34" s="20"/>
    </row>
    <row r="35" spans="1:14">
      <c r="A35" s="42" t="s">
        <v>48</v>
      </c>
      <c r="B35" s="42"/>
      <c r="C35" s="44">
        <v>17622355</v>
      </c>
      <c r="D35" s="44">
        <v>16620228</v>
      </c>
      <c r="E35" s="45">
        <v>37071046</v>
      </c>
      <c r="F35" s="46"/>
      <c r="G35" s="48">
        <v>318635174.27999997</v>
      </c>
      <c r="H35" s="41"/>
      <c r="I35" s="20"/>
      <c r="J35" s="20"/>
      <c r="K35" s="20"/>
      <c r="L35" s="23"/>
      <c r="M35" s="20"/>
      <c r="N35" s="20"/>
    </row>
    <row r="36" spans="1:14">
      <c r="A36" s="42" t="s">
        <v>49</v>
      </c>
      <c r="B36" s="42"/>
      <c r="C36" s="44">
        <v>4586619</v>
      </c>
      <c r="D36" s="44">
        <v>3760470</v>
      </c>
      <c r="E36" s="45">
        <v>3329782</v>
      </c>
      <c r="F36" s="46"/>
      <c r="G36" s="48">
        <v>54854748.950000003</v>
      </c>
      <c r="H36" s="41"/>
      <c r="I36" s="20"/>
      <c r="J36" s="20"/>
      <c r="K36" s="20"/>
      <c r="L36" s="23"/>
      <c r="M36" s="20"/>
      <c r="N36" s="20"/>
    </row>
    <row r="37" spans="1:14">
      <c r="A37" s="42" t="s">
        <v>50</v>
      </c>
      <c r="B37" s="42"/>
      <c r="C37" s="50">
        <v>20335911</v>
      </c>
      <c r="D37" s="44">
        <v>18402729</v>
      </c>
      <c r="E37" s="45">
        <v>9196696</v>
      </c>
      <c r="F37" s="46"/>
      <c r="G37" s="48">
        <v>135524148.87</v>
      </c>
      <c r="H37" s="41"/>
      <c r="I37" s="24" t="s">
        <v>51</v>
      </c>
      <c r="J37" s="25"/>
      <c r="K37" s="20"/>
      <c r="L37" s="23"/>
      <c r="M37" s="20"/>
      <c r="N37" s="20"/>
    </row>
    <row r="38" spans="1:14">
      <c r="A38" s="42" t="s">
        <v>52</v>
      </c>
      <c r="B38" s="42"/>
      <c r="C38" s="51">
        <v>568019</v>
      </c>
      <c r="D38" s="51">
        <v>568019</v>
      </c>
      <c r="E38" s="45">
        <v>568019</v>
      </c>
      <c r="F38" s="46"/>
      <c r="G38" s="48">
        <v>5432560</v>
      </c>
      <c r="H38" s="41"/>
      <c r="I38" s="25"/>
      <c r="J38" s="25"/>
      <c r="K38" s="20"/>
      <c r="L38" s="23"/>
      <c r="M38" s="20"/>
      <c r="N38" s="20"/>
    </row>
    <row r="39" spans="1:14">
      <c r="A39" s="42" t="s">
        <v>53</v>
      </c>
      <c r="B39" s="42"/>
      <c r="C39" s="51"/>
      <c r="D39" s="51"/>
      <c r="E39" s="45"/>
      <c r="F39" s="46"/>
      <c r="G39" s="52">
        <v>12919156</v>
      </c>
      <c r="H39" s="41"/>
      <c r="I39" s="25"/>
      <c r="J39" s="25"/>
      <c r="K39" s="20"/>
      <c r="L39" s="23"/>
      <c r="M39" s="20"/>
      <c r="N39" s="20"/>
    </row>
    <row r="40" spans="1:14" ht="16.5">
      <c r="A40" s="20"/>
      <c r="B40" s="22" t="s">
        <v>54</v>
      </c>
      <c r="C40" s="53">
        <f>SUM(C28:C38)</f>
        <v>113513365</v>
      </c>
      <c r="D40" s="53">
        <f>SUM(D28:D38)</f>
        <v>107111192</v>
      </c>
      <c r="E40" s="53">
        <f>SUM(E28:E38)</f>
        <v>577534259</v>
      </c>
      <c r="F40" s="54">
        <f>SUM(F28:F38)</f>
        <v>0</v>
      </c>
      <c r="G40" s="30">
        <f>SUM(G28:G39)</f>
        <v>2363007758.1499996</v>
      </c>
      <c r="H40" s="34"/>
      <c r="I40" s="20" t="s">
        <v>55</v>
      </c>
      <c r="J40" s="20"/>
      <c r="K40" s="20"/>
      <c r="L40" s="40">
        <v>627980133</v>
      </c>
      <c r="M40" s="20"/>
      <c r="N40" s="20"/>
    </row>
    <row r="41" spans="1:14">
      <c r="A41" s="24" t="s">
        <v>56</v>
      </c>
      <c r="B41" s="55"/>
      <c r="C41" s="55"/>
      <c r="D41" s="55"/>
      <c r="E41" s="20"/>
      <c r="F41" s="20"/>
      <c r="G41" s="23"/>
      <c r="H41" s="27"/>
      <c r="I41" s="20" t="s">
        <v>57</v>
      </c>
      <c r="J41" s="20"/>
      <c r="K41" s="20"/>
      <c r="L41" s="28">
        <v>1705401797</v>
      </c>
      <c r="M41" s="20"/>
      <c r="N41" s="20"/>
    </row>
    <row r="42" spans="1:14">
      <c r="A42" s="20" t="s">
        <v>58</v>
      </c>
      <c r="B42" s="20"/>
      <c r="C42" s="20"/>
      <c r="D42" s="20"/>
      <c r="E42" s="20"/>
      <c r="F42" s="20"/>
      <c r="G42" s="27">
        <v>53832</v>
      </c>
      <c r="H42" s="27"/>
      <c r="I42" s="20" t="s">
        <v>59</v>
      </c>
      <c r="J42" s="20"/>
      <c r="K42" s="20"/>
      <c r="L42" s="29">
        <f>SUM([6]rdo!G61)</f>
        <v>89608107.829999983</v>
      </c>
      <c r="M42" s="20"/>
      <c r="N42" s="20"/>
    </row>
    <row r="43" spans="1:14">
      <c r="A43" s="20" t="s">
        <v>60</v>
      </c>
      <c r="B43" s="20"/>
      <c r="C43" s="20"/>
      <c r="D43" s="20"/>
      <c r="E43" s="20"/>
      <c r="F43" s="20"/>
      <c r="G43" s="27">
        <v>36639.870000000003</v>
      </c>
      <c r="H43" s="27"/>
      <c r="I43" s="20"/>
      <c r="J43" s="20"/>
      <c r="K43" s="20"/>
      <c r="L43" s="23"/>
      <c r="M43" s="20"/>
      <c r="N43" s="20"/>
    </row>
    <row r="44" spans="1:14">
      <c r="A44" s="20" t="s">
        <v>61</v>
      </c>
      <c r="B44" s="20"/>
      <c r="C44" s="20"/>
      <c r="D44" s="20"/>
      <c r="E44" s="20"/>
      <c r="F44" s="20"/>
      <c r="G44" s="27">
        <v>408500.73</v>
      </c>
      <c r="H44" s="31"/>
      <c r="I44" s="20"/>
      <c r="J44" s="20"/>
      <c r="K44" s="20"/>
      <c r="L44" s="23"/>
      <c r="M44" s="20"/>
      <c r="N44" s="20"/>
    </row>
    <row r="45" spans="1:14" ht="16.5">
      <c r="A45" s="20"/>
      <c r="B45" s="20"/>
      <c r="C45" s="20"/>
      <c r="D45" s="20"/>
      <c r="E45" s="22"/>
      <c r="F45" s="20"/>
      <c r="G45" s="29"/>
      <c r="H45" s="30"/>
      <c r="I45" s="22" t="s">
        <v>62</v>
      </c>
      <c r="J45" s="22"/>
      <c r="K45" s="22"/>
      <c r="L45" s="30">
        <f>SUM(L40:L43)</f>
        <v>2422990037.8299999</v>
      </c>
      <c r="M45" s="20"/>
      <c r="N45" s="37"/>
    </row>
    <row r="46" spans="1:14" ht="16.5">
      <c r="A46" s="20"/>
      <c r="B46" s="22" t="s">
        <v>63</v>
      </c>
      <c r="C46" s="22"/>
      <c r="D46" s="22"/>
      <c r="E46" s="20"/>
      <c r="F46" s="56"/>
      <c r="G46" s="30">
        <f>SUM(G42:G45)</f>
        <v>498972.6</v>
      </c>
      <c r="H46" s="23"/>
      <c r="I46" s="22"/>
      <c r="J46" s="22"/>
      <c r="K46" s="22"/>
      <c r="L46" s="57"/>
      <c r="M46" s="20"/>
      <c r="N46" s="37"/>
    </row>
    <row r="47" spans="1:14" ht="16.5">
      <c r="A47" s="20"/>
      <c r="B47" s="20"/>
      <c r="C47" s="20"/>
      <c r="D47" s="20"/>
      <c r="E47" s="22"/>
      <c r="F47" s="20"/>
      <c r="G47" s="23"/>
      <c r="H47" s="30"/>
      <c r="I47" s="22"/>
      <c r="J47" s="22"/>
      <c r="K47" s="22"/>
      <c r="L47" s="57"/>
      <c r="M47" s="20"/>
      <c r="N47" s="37"/>
    </row>
    <row r="48" spans="1:14" ht="16.5">
      <c r="A48" s="20"/>
      <c r="B48" s="22" t="s">
        <v>64</v>
      </c>
      <c r="C48" s="22"/>
      <c r="D48" s="22"/>
      <c r="E48" s="20"/>
      <c r="F48" s="56"/>
      <c r="G48" s="30">
        <f>SUM(G46+G40+G25)+0.5</f>
        <v>2581411071.6899996</v>
      </c>
      <c r="H48" s="20"/>
      <c r="I48" s="22" t="s">
        <v>65</v>
      </c>
      <c r="J48" s="22"/>
      <c r="K48" s="22"/>
      <c r="L48" s="30">
        <f>SUM(L30+L45)</f>
        <v>2581411072.04</v>
      </c>
      <c r="M48" s="20"/>
      <c r="N48" s="41">
        <f>SUM(L48-G48)</f>
        <v>0.35000038146972656</v>
      </c>
    </row>
    <row r="49" spans="1:14">
      <c r="A49" s="20"/>
      <c r="B49" s="20"/>
      <c r="C49" s="20"/>
      <c r="D49" s="20"/>
      <c r="E49" s="58"/>
      <c r="F49" s="20"/>
      <c r="G49" s="20"/>
      <c r="H49" s="58"/>
      <c r="I49" s="20"/>
      <c r="J49" s="20"/>
      <c r="K49" s="20"/>
      <c r="L49" s="20"/>
      <c r="M49" s="20"/>
      <c r="N49" s="37"/>
    </row>
    <row r="50" spans="1:14">
      <c r="A50" s="58"/>
      <c r="B50" s="58"/>
      <c r="C50" s="58"/>
      <c r="D50" s="58"/>
      <c r="F50" s="58"/>
      <c r="G50" s="58"/>
      <c r="I50" s="58"/>
      <c r="J50" s="58"/>
      <c r="K50" s="58"/>
      <c r="L50" s="58"/>
      <c r="M50" s="58"/>
      <c r="N50" s="58"/>
    </row>
    <row r="51" spans="1:14">
      <c r="A51" s="59"/>
    </row>
    <row r="52" spans="1:14">
      <c r="A52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CompPresup-Ene2011</vt:lpstr>
      <vt:lpstr>CompPresup-Feb2011</vt:lpstr>
      <vt:lpstr>CompPresup-Mar2011</vt:lpstr>
      <vt:lpstr>CompPresup-Abr2011</vt:lpstr>
      <vt:lpstr>BceGral-Mar2011</vt:lpstr>
      <vt:lpstr>BceGral-Abr2011</vt:lpstr>
    </vt:vector>
  </TitlesOfParts>
  <Company>Uach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Jose Rene</cp:lastModifiedBy>
  <dcterms:created xsi:type="dcterms:W3CDTF">2011-05-24T17:16:23Z</dcterms:created>
  <dcterms:modified xsi:type="dcterms:W3CDTF">2011-06-08T15:44:03Z</dcterms:modified>
</cp:coreProperties>
</file>